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heckCompatibility="1"/>
  <mc:AlternateContent xmlns:mc="http://schemas.openxmlformats.org/markup-compatibility/2006">
    <mc:Choice Requires="x15">
      <x15ac:absPath xmlns:x15ac="http://schemas.microsoft.com/office/spreadsheetml/2010/11/ac" url="F:\BOSSS\Shared\Dataxxxx\2021ISEE\Forms\FY22 SBA\"/>
    </mc:Choice>
  </mc:AlternateContent>
  <bookViews>
    <workbookView xWindow="0" yWindow="0" windowWidth="19545" windowHeight="8205" tabRatio="931"/>
  </bookViews>
  <sheets>
    <sheet name="Enter Data Elements " sheetId="38" r:id="rId1"/>
    <sheet name="FY22 District SBA" sheetId="43" r:id="rId2"/>
    <sheet name="Index - Admin" sheetId="6" r:id="rId3"/>
    <sheet name="InstructionalFTE" sheetId="53" r:id="rId4"/>
    <sheet name="Pupil Personnel FTE" sheetId="59" r:id="rId5"/>
    <sheet name="Moving on Career Ladder" sheetId="60" r:id="rId6"/>
    <sheet name="use it_lose it estimate " sheetId="15" r:id="rId7"/>
    <sheet name="Virtual Inst  " sheetId="62" r:id="rId8"/>
    <sheet name="Ancillary Instructional " sheetId="36" r:id="rId9"/>
    <sheet name="Ancillary Pupil Services " sheetId="35" r:id="rId10"/>
  </sheets>
  <definedNames>
    <definedName name="_xlnm.Print_Area" localSheetId="8">'Ancillary Instructional '!$A$1:$K$32</definedName>
    <definedName name="_xlnm.Print_Area" localSheetId="9">'Ancillary Pupil Services '!$A$1:$K$32</definedName>
    <definedName name="_xlnm.Print_Area" localSheetId="0">'Enter Data Elements '!$A$1:$K$32</definedName>
    <definedName name="_xlnm.Print_Area" localSheetId="1">'FY22 District SBA'!$A$1:$Y$62</definedName>
    <definedName name="_xlnm.Print_Area" localSheetId="2">'Index - Admin'!$A$1:$H$61</definedName>
    <definedName name="_xlnm.Print_Area" localSheetId="3">InstructionalFTE!$A$1:$G$42</definedName>
    <definedName name="_xlnm.Print_Area" localSheetId="5">'Moving on Career Ladder'!#REF!</definedName>
    <definedName name="_xlnm.Print_Area" localSheetId="6">'use it_lose it estimate '!$A$1:$E$47</definedName>
    <definedName name="_xlnm.Print_Area" localSheetId="7">'Virtual Inst  '!$A$1:$J$33</definedName>
  </definedNames>
  <calcPr calcId="162913"/>
</workbook>
</file>

<file path=xl/calcChain.xml><?xml version="1.0" encoding="utf-8"?>
<calcChain xmlns="http://schemas.openxmlformats.org/spreadsheetml/2006/main">
  <c r="D20" i="59" l="1"/>
  <c r="D21" i="53"/>
  <c r="D19" i="59" l="1"/>
  <c r="D20" i="53"/>
  <c r="F12" i="62" l="1"/>
  <c r="F18" i="62" s="1"/>
  <c r="D28" i="59" l="1"/>
  <c r="D27" i="59"/>
  <c r="B22" i="59"/>
  <c r="B15" i="38" s="1"/>
  <c r="D21" i="59"/>
  <c r="D18" i="59"/>
  <c r="D17" i="59"/>
  <c r="D16" i="59"/>
  <c r="D15" i="59"/>
  <c r="D14" i="59"/>
  <c r="D13" i="59"/>
  <c r="D12" i="59"/>
  <c r="D35" i="53"/>
  <c r="E36" i="53" s="1"/>
  <c r="D29" i="53"/>
  <c r="D28" i="53"/>
  <c r="B23" i="53"/>
  <c r="B14" i="38" s="1"/>
  <c r="D22" i="53"/>
  <c r="D19" i="53"/>
  <c r="D18" i="53"/>
  <c r="D17" i="53"/>
  <c r="D16" i="53"/>
  <c r="D15" i="53"/>
  <c r="D14" i="53"/>
  <c r="D13" i="53"/>
  <c r="E29" i="59" l="1"/>
  <c r="E32" i="59" s="1"/>
  <c r="E30" i="53"/>
  <c r="E23" i="53"/>
  <c r="E22" i="59"/>
  <c r="E31" i="59" l="1"/>
  <c r="B12" i="38"/>
  <c r="D9" i="15" s="1"/>
  <c r="E38" i="53"/>
  <c r="E39" i="53" s="1"/>
  <c r="B11" i="38" s="1"/>
  <c r="E29" i="62" s="1"/>
  <c r="O26" i="43"/>
  <c r="G52" i="43"/>
  <c r="K26" i="43"/>
  <c r="J12" i="36"/>
  <c r="J13" i="36"/>
  <c r="J14" i="36"/>
  <c r="J15" i="36"/>
  <c r="J16" i="36"/>
  <c r="J17" i="36"/>
  <c r="J12" i="35"/>
  <c r="J13" i="35"/>
  <c r="J14" i="35"/>
  <c r="J15" i="35"/>
  <c r="J16" i="35"/>
  <c r="J17" i="35"/>
  <c r="B39" i="6"/>
  <c r="C39" i="6"/>
  <c r="D39" i="6"/>
  <c r="E39" i="6"/>
  <c r="F39" i="6"/>
  <c r="G39" i="6"/>
  <c r="H39" i="6"/>
  <c r="B45" i="6"/>
  <c r="C45" i="6"/>
  <c r="D45" i="6"/>
  <c r="E45" i="6"/>
  <c r="F45" i="6"/>
  <c r="G45" i="6"/>
  <c r="H45" i="6"/>
  <c r="B46" i="6"/>
  <c r="C46" i="6"/>
  <c r="D46" i="6"/>
  <c r="E46" i="6"/>
  <c r="F46" i="6"/>
  <c r="G46" i="6"/>
  <c r="H46" i="6"/>
  <c r="B47" i="6"/>
  <c r="C47" i="6"/>
  <c r="D47" i="6"/>
  <c r="E47" i="6"/>
  <c r="F47" i="6"/>
  <c r="G47" i="6"/>
  <c r="H47" i="6"/>
  <c r="B48" i="6"/>
  <c r="C48" i="6"/>
  <c r="D48" i="6"/>
  <c r="E48" i="6"/>
  <c r="F48" i="6"/>
  <c r="G48" i="6"/>
  <c r="H48" i="6"/>
  <c r="B49" i="6"/>
  <c r="C49" i="6"/>
  <c r="D49" i="6"/>
  <c r="E49" i="6"/>
  <c r="F49" i="6"/>
  <c r="G49" i="6"/>
  <c r="H49" i="6"/>
  <c r="B50" i="6"/>
  <c r="C50" i="6"/>
  <c r="D50" i="6"/>
  <c r="E50" i="6"/>
  <c r="F50" i="6"/>
  <c r="G50" i="6"/>
  <c r="H50" i="6"/>
  <c r="B51" i="6"/>
  <c r="C51" i="6"/>
  <c r="D51" i="6"/>
  <c r="E51" i="6"/>
  <c r="F51" i="6"/>
  <c r="G51" i="6"/>
  <c r="H51" i="6"/>
  <c r="B52" i="6"/>
  <c r="C52" i="6"/>
  <c r="D52" i="6"/>
  <c r="E52" i="6"/>
  <c r="F52" i="6"/>
  <c r="G52" i="6"/>
  <c r="H52" i="6"/>
  <c r="B53" i="6"/>
  <c r="C53" i="6"/>
  <c r="D53" i="6"/>
  <c r="E53" i="6"/>
  <c r="F53" i="6"/>
  <c r="G53" i="6"/>
  <c r="H53" i="6"/>
  <c r="B54" i="6"/>
  <c r="C54" i="6"/>
  <c r="D54" i="6"/>
  <c r="E54" i="6"/>
  <c r="F54" i="6"/>
  <c r="G54" i="6"/>
  <c r="H54" i="6"/>
  <c r="B55" i="6"/>
  <c r="C55" i="6"/>
  <c r="D55" i="6"/>
  <c r="E55" i="6"/>
  <c r="F55" i="6"/>
  <c r="G55" i="6"/>
  <c r="H55" i="6"/>
  <c r="B56" i="6"/>
  <c r="C56" i="6"/>
  <c r="D56" i="6"/>
  <c r="E56" i="6"/>
  <c r="F56" i="6"/>
  <c r="G56" i="6"/>
  <c r="H56" i="6"/>
  <c r="B57" i="6"/>
  <c r="C57" i="6"/>
  <c r="D57" i="6"/>
  <c r="E57" i="6"/>
  <c r="F57" i="6"/>
  <c r="G57" i="6"/>
  <c r="H57" i="6"/>
  <c r="B58" i="6"/>
  <c r="C58" i="6"/>
  <c r="D58" i="6"/>
  <c r="E58" i="6"/>
  <c r="F58" i="6"/>
  <c r="G58" i="6"/>
  <c r="H58" i="6"/>
  <c r="B7" i="43"/>
  <c r="C7" i="43"/>
  <c r="K11" i="43"/>
  <c r="W12" i="43"/>
  <c r="E28" i="43" s="1"/>
  <c r="M28" i="43" s="1"/>
  <c r="W13" i="43"/>
  <c r="S21" i="43"/>
  <c r="O33" i="43"/>
  <c r="I48" i="43"/>
  <c r="I51" i="43"/>
  <c r="I54" i="43"/>
  <c r="I60" i="43"/>
  <c r="K61" i="43"/>
  <c r="V62" i="43"/>
  <c r="O28" i="43"/>
  <c r="C59" i="6" l="1"/>
  <c r="E59" i="6"/>
  <c r="D59" i="6"/>
  <c r="B59" i="6"/>
  <c r="H59" i="6"/>
  <c r="J20" i="35"/>
  <c r="F59" i="6"/>
  <c r="G59" i="6"/>
  <c r="I57" i="43"/>
  <c r="G26" i="43"/>
  <c r="E26" i="43"/>
  <c r="J20" i="36"/>
  <c r="I62" i="43"/>
  <c r="E33" i="43"/>
  <c r="M33" i="43" s="1"/>
  <c r="Q33" i="43" s="1"/>
  <c r="C60" i="43" s="1"/>
  <c r="G60" i="43" s="1"/>
  <c r="Y60" i="43" s="1"/>
  <c r="I26" i="43"/>
  <c r="H60" i="6"/>
  <c r="H40" i="6"/>
  <c r="B13" i="38" s="1"/>
  <c r="O23" i="43" s="1"/>
  <c r="O36" i="43" s="1"/>
  <c r="E21" i="35"/>
  <c r="D5" i="15"/>
  <c r="E23" i="43"/>
  <c r="G23" i="43"/>
  <c r="D26" i="35"/>
  <c r="O30" i="43"/>
  <c r="W26" i="43"/>
  <c r="M26" i="43" l="1"/>
  <c r="D14" i="15" s="1"/>
  <c r="F23" i="62"/>
  <c r="F25" i="62" s="1"/>
  <c r="E30" i="62" s="1"/>
  <c r="B22" i="38" s="1"/>
  <c r="M23" i="43"/>
  <c r="Q23" i="43" s="1"/>
  <c r="H61" i="6"/>
  <c r="B10" i="38" s="1"/>
  <c r="W10" i="43" s="1"/>
  <c r="W11" i="43" s="1"/>
  <c r="S23" i="43" s="1"/>
  <c r="W23" i="43" s="1"/>
  <c r="E21" i="36"/>
  <c r="D26" i="15"/>
  <c r="D28" i="15" s="1"/>
  <c r="W28" i="43"/>
  <c r="W54" i="43" s="1"/>
  <c r="D18" i="15"/>
  <c r="D26" i="36"/>
  <c r="W51" i="43"/>
  <c r="M30" i="43" l="1"/>
  <c r="Q30" i="43" s="1"/>
  <c r="M36" i="43"/>
  <c r="Y23" i="43"/>
  <c r="G48" i="43" s="1"/>
  <c r="Y48" i="43" s="1"/>
  <c r="Q28" i="43" l="1"/>
  <c r="D6" i="15" s="1"/>
  <c r="D7" i="15" s="1"/>
  <c r="D35" i="15" s="1"/>
  <c r="Q26" i="43"/>
  <c r="E22" i="36" s="1"/>
  <c r="E23" i="36" s="1"/>
  <c r="D27" i="36" s="1"/>
  <c r="B24" i="38" s="1"/>
  <c r="E32" i="62"/>
  <c r="D10" i="15" l="1"/>
  <c r="E11" i="15" s="1"/>
  <c r="E12" i="15" s="1"/>
  <c r="Y28" i="43"/>
  <c r="G54" i="43" s="1"/>
  <c r="E22" i="35"/>
  <c r="E23" i="35" s="1"/>
  <c r="D27" i="35" s="1"/>
  <c r="D29" i="35" s="1"/>
  <c r="B25" i="38" s="1"/>
  <c r="Q54" i="43" s="1"/>
  <c r="Q36" i="43"/>
  <c r="D15" i="15"/>
  <c r="D16" i="15" s="1"/>
  <c r="D41" i="15" s="1"/>
  <c r="E42" i="15" s="1"/>
  <c r="E44" i="15" s="1"/>
  <c r="Y26" i="43"/>
  <c r="G51" i="43" s="1"/>
  <c r="O51" i="43"/>
  <c r="O57" i="43" s="1"/>
  <c r="B21" i="38"/>
  <c r="E36" i="15"/>
  <c r="E38" i="15" s="1"/>
  <c r="G57" i="43" l="1"/>
  <c r="B26" i="38"/>
  <c r="D19" i="15"/>
  <c r="E20" i="15" s="1"/>
  <c r="E21" i="15" s="1"/>
  <c r="D29" i="15"/>
  <c r="D46" i="15"/>
  <c r="G62" i="43"/>
  <c r="K62" i="43" s="1"/>
  <c r="M62" i="43" s="1"/>
  <c r="O62" i="43"/>
  <c r="E30" i="15"/>
  <c r="E32" i="15" s="1"/>
  <c r="D29" i="36"/>
  <c r="B23" i="38" l="1"/>
  <c r="Q51" i="43" s="1"/>
  <c r="Q62" i="43" s="1"/>
  <c r="Q57" i="43" l="1"/>
  <c r="U57" i="43" s="1"/>
  <c r="U54" i="43" l="1"/>
  <c r="Y54" i="43" s="1"/>
  <c r="U51" i="43"/>
  <c r="Y51" i="43" s="1"/>
  <c r="Y62" i="43" l="1"/>
</calcChain>
</file>

<file path=xl/sharedStrings.xml><?xml version="1.0" encoding="utf-8"?>
<sst xmlns="http://schemas.openxmlformats.org/spreadsheetml/2006/main" count="472" uniqueCount="291">
  <si>
    <t>EXPERIENCE AND EDUCATION MULTIPLIER TABLE</t>
  </si>
  <si>
    <t>MA</t>
  </si>
  <si>
    <t>MA+12</t>
  </si>
  <si>
    <t>MA+24</t>
  </si>
  <si>
    <t>MA+36</t>
  </si>
  <si>
    <t>Year</t>
  </si>
  <si>
    <t>BA</t>
  </si>
  <si>
    <t>BA+12</t>
  </si>
  <si>
    <t>BA+24</t>
  </si>
  <si>
    <t>BA+36</t>
  </si>
  <si>
    <t>BA+48</t>
  </si>
  <si>
    <t>BA+60</t>
  </si>
  <si>
    <t>ES/DR</t>
  </si>
  <si>
    <t>13 or more</t>
  </si>
  <si>
    <t>QUALIFYING FTE PLACEMENT</t>
  </si>
  <si>
    <t xml:space="preserve"> </t>
  </si>
  <si>
    <t>TOTALS</t>
  </si>
  <si>
    <t>FACTORED FTE PLACEMENT</t>
  </si>
  <si>
    <t>Base</t>
  </si>
  <si>
    <t>Total</t>
  </si>
  <si>
    <t>Idaho Department of Education</t>
  </si>
  <si>
    <t>District Number</t>
  </si>
  <si>
    <t>Basic Education Data System</t>
  </si>
  <si>
    <t>District Name</t>
  </si>
  <si>
    <t>District Staff Index - Administration</t>
  </si>
  <si>
    <t>District February Support Units</t>
  </si>
  <si>
    <t>District</t>
  </si>
  <si>
    <t>Actual FTE  - Administration</t>
  </si>
  <si>
    <t>Actual FTE  - Instructional</t>
  </si>
  <si>
    <t>Statewide Information:</t>
  </si>
  <si>
    <t>District Information:</t>
  </si>
  <si>
    <t>Actual FTE  - Noncertified</t>
  </si>
  <si>
    <t>Actual Total Salary - Administration</t>
  </si>
  <si>
    <t>Actual Total Salary - Instructional</t>
  </si>
  <si>
    <t>Actual Total Salary - Noncertified</t>
  </si>
  <si>
    <t>Staff</t>
  </si>
  <si>
    <t>&lt; 40 units</t>
  </si>
  <si>
    <t>&lt; 20 units</t>
  </si>
  <si>
    <t>Adjusted</t>
  </si>
  <si>
    <t>Actual</t>
  </si>
  <si>
    <t>Index</t>
  </si>
  <si>
    <t>Average</t>
  </si>
  <si>
    <t>Certified</t>
  </si>
  <si>
    <t>Ratio</t>
  </si>
  <si>
    <t>FTE</t>
  </si>
  <si>
    <t>Allowance</t>
  </si>
  <si>
    <t>Salary</t>
  </si>
  <si>
    <t>Preliminary</t>
  </si>
  <si>
    <t>Salary Based</t>
  </si>
  <si>
    <t>Apportionment</t>
  </si>
  <si>
    <t>a</t>
  </si>
  <si>
    <t>b</t>
  </si>
  <si>
    <t>c</t>
  </si>
  <si>
    <t>d</t>
  </si>
  <si>
    <t>e</t>
  </si>
  <si>
    <t>f</t>
  </si>
  <si>
    <t>g</t>
  </si>
  <si>
    <t>h</t>
  </si>
  <si>
    <t>j</t>
  </si>
  <si>
    <t>l</t>
  </si>
  <si>
    <t>Administration</t>
  </si>
  <si>
    <t>Instructional</t>
  </si>
  <si>
    <t>Noncertified</t>
  </si>
  <si>
    <t>Maximum</t>
  </si>
  <si>
    <t>Benefit</t>
  </si>
  <si>
    <t>Eligible for</t>
  </si>
  <si>
    <t>Benefits</t>
  </si>
  <si>
    <t>m</t>
  </si>
  <si>
    <t>q</t>
  </si>
  <si>
    <t>t</t>
  </si>
  <si>
    <t>u</t>
  </si>
  <si>
    <t>v</t>
  </si>
  <si>
    <t>State Department of Education</t>
  </si>
  <si>
    <t>Analysis of Non-District Contracted Staff</t>
  </si>
  <si>
    <t>School District :</t>
  </si>
  <si>
    <t>Assign Code</t>
  </si>
  <si>
    <t>Position</t>
  </si>
  <si>
    <t>Amount</t>
  </si>
  <si>
    <t>%</t>
  </si>
  <si>
    <t>Variance</t>
  </si>
  <si>
    <t>Average Salary</t>
  </si>
  <si>
    <t>Contracted FTE</t>
  </si>
  <si>
    <t>(1)</t>
  </si>
  <si>
    <t>(2)</t>
  </si>
  <si>
    <t>(Do not include Administrative Codes)</t>
  </si>
  <si>
    <t>Allowable Nondistrict Contracted Instructional Staff</t>
  </si>
  <si>
    <t>District Enters</t>
  </si>
  <si>
    <t>INSTRUCTIONS:</t>
  </si>
  <si>
    <t xml:space="preserve">Instruction: Only enter data in unshaded areas of this worksheet. </t>
  </si>
  <si>
    <t xml:space="preserve">  Actual FTE</t>
  </si>
  <si>
    <t xml:space="preserve">  Administrative</t>
  </si>
  <si>
    <t xml:space="preserve">Required Data Elements for Calculating Salary Based Apportionment </t>
  </si>
  <si>
    <t>SBA column (f)</t>
  </si>
  <si>
    <t>From "Index - Admin" worksheet (tabs at bottom of this worksheet) or district enters</t>
  </si>
  <si>
    <t>Blue Cells require data entry.</t>
  </si>
  <si>
    <t>FACTOR</t>
  </si>
  <si>
    <t>TOTAL FTE</t>
  </si>
  <si>
    <t>Calculation of FTE</t>
  </si>
  <si>
    <t>Red Cells contain formulas. You may elect to complete the appropriate worksheet or override by entering the data</t>
  </si>
  <si>
    <r>
      <t xml:space="preserve">                                  </t>
    </r>
    <r>
      <rPr>
        <b/>
        <sz val="12"/>
        <color indexed="8"/>
        <rFont val="Arial"/>
        <family val="2"/>
      </rPr>
      <t xml:space="preserve"> is no longer a formula.</t>
    </r>
  </si>
  <si>
    <t>Separate</t>
  </si>
  <si>
    <t>(b + c + d + e)</t>
  </si>
  <si>
    <t>(i x j)</t>
  </si>
  <si>
    <t>(h x k)</t>
  </si>
  <si>
    <t>k</t>
  </si>
  <si>
    <t>Separate Secondary School Allowance</t>
  </si>
  <si>
    <t>SBA column (k)</t>
  </si>
  <si>
    <t>col (f)</t>
  </si>
  <si>
    <t>Units - from 1st Reporting Period Support Unit Calculation</t>
  </si>
  <si>
    <t>Applies to School Districts with one or more Separate Secondary Schools (9-12) (I.C. 33-1004 (5)(d))</t>
  </si>
  <si>
    <r>
      <t xml:space="preserve">       SUGGESTION:    If you choose to override one of the </t>
    </r>
    <r>
      <rPr>
        <b/>
        <sz val="12"/>
        <color indexed="10"/>
        <rFont val="Arial"/>
        <family val="2"/>
      </rPr>
      <t xml:space="preserve">"RED" </t>
    </r>
    <r>
      <rPr>
        <b/>
        <sz val="12"/>
        <rFont val="Arial"/>
        <family val="2"/>
      </rPr>
      <t xml:space="preserve"> numbers, change the font color to </t>
    </r>
    <r>
      <rPr>
        <b/>
        <sz val="12"/>
        <color indexed="12"/>
        <rFont val="Arial"/>
        <family val="2"/>
      </rPr>
      <t>"BLUE"</t>
    </r>
    <r>
      <rPr>
        <b/>
        <sz val="12"/>
        <color indexed="8"/>
        <rFont val="Arial"/>
        <family val="2"/>
      </rPr>
      <t xml:space="preserve">, thus indicating the cell </t>
    </r>
  </si>
  <si>
    <t>Virtual</t>
  </si>
  <si>
    <t>Ancillary</t>
  </si>
  <si>
    <t>Name</t>
  </si>
  <si>
    <t>Analysis of Virtual Funding</t>
  </si>
  <si>
    <t>From "Virtual Instruction" worksheet (tabs at bottom of this worksheet) or district enters</t>
  </si>
  <si>
    <t>Virtual Inst FTE</t>
  </si>
  <si>
    <t>Virtual FTE - Instructional</t>
  </si>
  <si>
    <t>Contracted Salary - Instructional</t>
  </si>
  <si>
    <t>Virtual Salary - Instructional</t>
  </si>
  <si>
    <t>Maximum Allowable- Virtual Inst</t>
  </si>
  <si>
    <t>Limitations: Maximum Allowed by Category</t>
  </si>
  <si>
    <t>Maximum Allowable by Category</t>
  </si>
  <si>
    <t>Note: data defaults from other worksheets.</t>
  </si>
  <si>
    <t>o</t>
  </si>
  <si>
    <t>s</t>
  </si>
  <si>
    <t xml:space="preserve"> SBA column (t)</t>
  </si>
  <si>
    <t>SBA column (s)</t>
  </si>
  <si>
    <t>Assignment Code</t>
  </si>
  <si>
    <t>Fund Code</t>
  </si>
  <si>
    <t>Enter % for Code 10 only</t>
  </si>
  <si>
    <t>SBA column (h)</t>
  </si>
  <si>
    <t>Average  Salary</t>
  </si>
  <si>
    <t xml:space="preserve">Adjusted Instr. Staff Allowance </t>
  </si>
  <si>
    <t>Adjusted Inst. Staff Allowance</t>
  </si>
  <si>
    <t>Staff Allowance - Instr.</t>
  </si>
  <si>
    <t>Average Instructional Salary (SBA column (k) )</t>
  </si>
  <si>
    <t>Maximum Variance Allowable (line 3 )</t>
  </si>
  <si>
    <t xml:space="preserve">Maximum  % Allowed to Utilize </t>
  </si>
  <si>
    <t>Adjusted Instructional Staff Allowance (SBA column (f) )</t>
  </si>
  <si>
    <t>Maximum Virtual Variance</t>
  </si>
  <si>
    <t>Staff Allowance  - Instructional (SBA column (h) )</t>
  </si>
  <si>
    <t>Maximum Variance Allowable - All Categories Combined</t>
  </si>
  <si>
    <t>Virtual (not entered in ISEE, non-district contracted services, n/a benefits)</t>
  </si>
  <si>
    <t>Maximum Variance (line 3)</t>
  </si>
  <si>
    <t>Allowable</t>
  </si>
  <si>
    <t>Allowed (average salary x maximum variance)</t>
  </si>
  <si>
    <t>Max $ allowed for Ancillary Staff</t>
  </si>
  <si>
    <t>Max $ Allowed for Virtual</t>
  </si>
  <si>
    <t>*</t>
  </si>
  <si>
    <t xml:space="preserve">For Budgeting Estimates </t>
  </si>
  <si>
    <t>Allowed (average salary x line 13)</t>
  </si>
  <si>
    <t>P1</t>
  </si>
  <si>
    <t>P2</t>
  </si>
  <si>
    <t>P3</t>
  </si>
  <si>
    <t>P4</t>
  </si>
  <si>
    <t>P5</t>
  </si>
  <si>
    <t>Actual FTE  - Pupil Services</t>
  </si>
  <si>
    <t>Actual Total Salary -Pupil Services</t>
  </si>
  <si>
    <t>Average Instructional Salary</t>
  </si>
  <si>
    <t xml:space="preserve">Total </t>
  </si>
  <si>
    <t xml:space="preserve">BA + 24  </t>
  </si>
  <si>
    <t xml:space="preserve">MA  </t>
  </si>
  <si>
    <t>FACTORED INDEX</t>
  </si>
  <si>
    <t>Enter</t>
  </si>
  <si>
    <t>Include only staff paid from General Fund Money (Fund Code 10)</t>
  </si>
  <si>
    <t>Salary Based Apportionment and Benefit Apportionment</t>
  </si>
  <si>
    <t>(Units x a)</t>
  </si>
  <si>
    <t>Plus Allowances</t>
  </si>
  <si>
    <t>r</t>
  </si>
  <si>
    <t>Contracted Salary - Pupil Services</t>
  </si>
  <si>
    <t>Contracted FTE - Pupil Services</t>
  </si>
  <si>
    <t>Contracted FTE -  Instructional</t>
  </si>
  <si>
    <t>From "Ancillary Pupil Services" worksheet (tabs at bottom of this worksheet) or district enters</t>
  </si>
  <si>
    <t>From "Ancillary Instructional" worksheet (tabs at bottom of this worksheet) or district enters</t>
  </si>
  <si>
    <t>Adjusted Pupil Services Staff Allowance (SBA column (f) )</t>
  </si>
  <si>
    <t>Average Pupil Services Salary (SBA column (k) )</t>
  </si>
  <si>
    <t xml:space="preserve">Maximum Allowable </t>
  </si>
  <si>
    <t>Maximum Allowable (combined virtual and Instructional cannot exceed this amount)</t>
  </si>
  <si>
    <t>Smaller of Line 16 or Line 28</t>
  </si>
  <si>
    <t>Ancillary Pupil Services (not entered in ISEE, non-district contracted services, n/a benefits)</t>
  </si>
  <si>
    <t>Ancillary Instructional (not entered in ISEE, non-district contracted services, n/a benefits)</t>
  </si>
  <si>
    <t>Maximum Variance (line 11)</t>
  </si>
  <si>
    <t>Adjusted Pupil Services Staff Allowance</t>
  </si>
  <si>
    <t>Staff Allowance - Pupil Services</t>
  </si>
  <si>
    <t>(Do not include Admin or Pupil Services Codes)</t>
  </si>
  <si>
    <t xml:space="preserve">Enter Number of Advanced Degrees </t>
  </si>
  <si>
    <t xml:space="preserve">Education Allocation </t>
  </si>
  <si>
    <t>Total Ed Allocation</t>
  </si>
  <si>
    <r>
      <t>*</t>
    </r>
    <r>
      <rPr>
        <b/>
        <sz val="8"/>
        <color indexed="10"/>
        <rFont val="Arial"/>
        <family val="2"/>
      </rPr>
      <t xml:space="preserve"> Please note: the combined virtual and instructional ancillary cannot exceed the Maximum Allowable on line 15</t>
    </r>
  </si>
  <si>
    <t>Career Ladder Placement</t>
  </si>
  <si>
    <t>Salary Apportionment</t>
  </si>
  <si>
    <t>R1</t>
  </si>
  <si>
    <t>Staff Allowance  - Pupil Services(SBA column (ii) )</t>
  </si>
  <si>
    <t>Computation</t>
  </si>
  <si>
    <t>Administrative Staff Index</t>
  </si>
  <si>
    <t>Administrative Staff Index Cap</t>
  </si>
  <si>
    <t>Administrative Staff Index (adjusted for cap)</t>
  </si>
  <si>
    <t>PERSI plus FICA Employer Rate</t>
  </si>
  <si>
    <t>Mid-Term Support Units:</t>
  </si>
  <si>
    <t>Small District Staff Allowance</t>
  </si>
  <si>
    <t>then + 0.5 FTE</t>
  </si>
  <si>
    <t>Pupil Service</t>
  </si>
  <si>
    <t>TOTAL</t>
  </si>
  <si>
    <t xml:space="preserve">(f x k)  </t>
  </si>
  <si>
    <t>Instructional / Pupil Service Staffing Percent</t>
  </si>
  <si>
    <t>smaller of (f) or (g)/(1-Staff %)</t>
  </si>
  <si>
    <t>(Max 15%)</t>
  </si>
  <si>
    <t>Sec. School</t>
  </si>
  <si>
    <t>(h x j)</t>
  </si>
  <si>
    <t xml:space="preserve">   Subtotal Instructional and Pupil Service</t>
  </si>
  <si>
    <t xml:space="preserve">Average Instructional Salary calculates automatically </t>
  </si>
  <si>
    <t>Estimated Staff  FTE by cohort</t>
  </si>
  <si>
    <t>Total Salaries</t>
  </si>
  <si>
    <t>Total Unutilized FTE</t>
  </si>
  <si>
    <t xml:space="preserve"> Instructional / Pupil Service Staffing Percent</t>
  </si>
  <si>
    <t>(l + m)</t>
  </si>
  <si>
    <t>n</t>
  </si>
  <si>
    <t>p</t>
  </si>
  <si>
    <t>Smaller: n or o</t>
  </si>
  <si>
    <t>col (n)</t>
  </si>
  <si>
    <t>smaller: t or u</t>
  </si>
  <si>
    <t>smaller of [(n or (o / (1-Staff%)] + r +s</t>
  </si>
  <si>
    <t>(Applies to Instructional staff holding an Occupational Specialist certificate in the area for which they are teaching)</t>
  </si>
  <si>
    <t>Allocation</t>
  </si>
  <si>
    <t>Total OS Allocation</t>
  </si>
  <si>
    <t>From " Pupil Services FTE" worksheet (tabs at bottom of this worksheet) or district enters</t>
  </si>
  <si>
    <t>From "Instructional FTE Wksht" worksheet (tabs at bottom of this worksheet) or district enters</t>
  </si>
  <si>
    <t>R2</t>
  </si>
  <si>
    <t>R3</t>
  </si>
  <si>
    <t>Instructional Staff Worksheet</t>
  </si>
  <si>
    <t>(Only applies to Instructional staff w/professional endorsement)*</t>
  </si>
  <si>
    <t>Enter FTE of Occupational Specialist (OS) Certificates</t>
  </si>
  <si>
    <t>OS Certificate</t>
  </si>
  <si>
    <t>Salaries plus allocations &amp; qualifying adj</t>
  </si>
  <si>
    <t xml:space="preserve">Average Pupil Services Salary     </t>
  </si>
  <si>
    <t>Pupil Services  Staff Worksheet</t>
  </si>
  <si>
    <t xml:space="preserve">Average Pupil Personnel Salary calculates automatically </t>
  </si>
  <si>
    <t xml:space="preserve">Class Hours </t>
  </si>
  <si>
    <t>FTE = Class Hours/1380 hours</t>
  </si>
  <si>
    <t>Total FTE</t>
  </si>
  <si>
    <t>smaller of (1) or(2)</t>
  </si>
  <si>
    <t>smaller of (1) or (2)</t>
  </si>
  <si>
    <t>EDUID of Virtual Instructor*</t>
  </si>
  <si>
    <t>* Virtual Instructional staff must hold an Idaho certificate  issued under I.C.33-1201.</t>
  </si>
  <si>
    <t>Instructional Positions Only (ISEE From 6)</t>
  </si>
  <si>
    <t>Pupil Services Positions Only (ISEE Form 6)</t>
  </si>
  <si>
    <t>1. New staff in their first year of holding a certificate shall be placed on the first cell of the career ladder, R1.</t>
  </si>
  <si>
    <t>Enter FTE  for each cohort.</t>
  </si>
  <si>
    <t xml:space="preserve">Enter FTE for Educational Allocations (cells B31 &amp; B32) </t>
  </si>
  <si>
    <t xml:space="preserve">Enter FTE for staff with OS certificates (cell B38) </t>
  </si>
  <si>
    <t>Total FTEs and Salaries calculate automatically</t>
  </si>
  <si>
    <t>(FTE * cohort Salary)</t>
  </si>
  <si>
    <t xml:space="preserve">Enter FTE for Educational Allocations (cells B30 &amp; B31) </t>
  </si>
  <si>
    <t>*I.C. 33-1004B Starting in the FY 19 school year, individuals who do not meet certain requirements may not move on the career ladder, and in some cases receive funding based on FY 18's amounts instead of the current year.  See "Instrct_Moving on career ladder" tab for details.</t>
  </si>
  <si>
    <t>*I.C. 33-1004B Starting in the FY 19 school year, individuals who do not meet certain requirements may not move on the career ladder, and in some cases receive funding based on FY 18's amounts instead of the current year.  See "PPS_Moving on career ladder" tab for details.</t>
  </si>
  <si>
    <t>Estimate Virtual  FTE</t>
  </si>
  <si>
    <t>p x 19.59%</t>
  </si>
  <si>
    <t>Enter Actual Number R1 (new) FTE</t>
  </si>
  <si>
    <t>FY21 Premium</t>
  </si>
  <si>
    <t>Salaries plus allocations</t>
  </si>
  <si>
    <t>Estimate for "use it or lose it" provision - Pupil Services &amp; Instructional Staff  (n/a for Administrators)</t>
  </si>
  <si>
    <t>AP1</t>
  </si>
  <si>
    <t>that applied when entering the current year.  (e.g. someone who's last placement in Idaho public K-12 was in 17-18 coming in this year would need to meet the movement requirements going into 20-21, not 18-19).</t>
  </si>
  <si>
    <t>Those who obtain one in their first year will be placed as a P1 or AP1 respectivly.  This is regardless of prior experience.</t>
  </si>
  <si>
    <t>P2 - P5 - Having met all 3 performance criteria in at least 3 of the prior 5 years, with one of those year's beign the 4th or 5th year.</t>
  </si>
  <si>
    <t>P1 - Having met all 3 performance criteria in at least 2 of the prior 4 years.</t>
  </si>
  <si>
    <t>Any staff held at a prior year funding level will be subject to the rules above, with P6 - P10 requireing the same criteria metrics as P2 - P5.</t>
  </si>
  <si>
    <t xml:space="preserve">2.  Starting in FY21, non-CTE Instructional Staff who do not hold a professional endorsement or advanced professional endorsement in their first year will be placed as an R1.  </t>
  </si>
  <si>
    <t>3. Starting in FY21, CTE staff new to Idaho public K-12 will be placed based on their years of industry experience as determined by CTE.</t>
  </si>
  <si>
    <t>Those CTE staff with an existing career ladder placement on the residency rung, have had their placements updated to reflect their industry experience as well.  This adjustment does not apply to those CTE staff already on the professional rung or higher.</t>
  </si>
  <si>
    <t xml:space="preserve">4. Individuals with a prior Idaho career ladder placement who were not on a certificated contract in Idaho public K-12 in the prior year will be advanced (or held) from their prior position based on the rules </t>
  </si>
  <si>
    <t>5.  Returning instructional staff with placements of R1 and R2 staff will advance to the next step on the career ladder and become R2 and R3 respectively.</t>
  </si>
  <si>
    <t>7.  Returning staff on the professional rung (P1-P5) will advance to the next cell on the career ladder (e.g. P2 to P3), provided they have not failed to meet the required performance criteria metrics.  Otherwise, they will remain on the cell held in the previous year, and be funded at the previous year's amount.</t>
  </si>
  <si>
    <t>7a. The performance criteria metrics required are as below:</t>
  </si>
  <si>
    <t>Enter Actual Number R1 FTE</t>
  </si>
  <si>
    <t>For Budgeting Purposes 2021-2022</t>
  </si>
  <si>
    <t>Enter 9.5%.  For districts with Teacher/Student Ratio greater than the statewide average plus 1, enter 8.5%.  For districts in the second year with the statewide average ratio plus 1, enter 7.5%.  For districts in the third year with the statewide average ratio plus 1, enter 6.5%.  For districts in the fourth year with the statewide average ratio plus 1, enter 5.5%.  For districts in the fifth year with the statewide average ratio plus 1, enter 4.5%. For districts in the fifth year with the statewide average ratio plus 1, enter 3.5%.  For districts in the sixth year with the statewide average ratio plus 1, enter 2.5%.</t>
  </si>
  <si>
    <t>School Year: 2021-2022</t>
  </si>
  <si>
    <t>ADMINISTRATIVE INDEX 2021-2022</t>
  </si>
  <si>
    <t>FY 2021-2022</t>
  </si>
  <si>
    <t>2021-2022</t>
  </si>
  <si>
    <t>FY 22</t>
  </si>
  <si>
    <t>AP2</t>
  </si>
  <si>
    <t>2021-2022 Moving on the Career Ladder</t>
  </si>
  <si>
    <t>6.  Returning R3 staff will advance to the P1 cell, provided they obtain a professional endorsement for FY 22, otherwise they will remain an R3 and be funded as an R3 at the current year amount.</t>
  </si>
  <si>
    <t>8.  Returning staff on the advanced professional rung (AP1) will advance to the next cell on the career ladder (e.g. AP1 to AP2), provided they have not failed to meet the required performance criteria metrics.  Otherwise, they will remain on the cell held in the previous year, and be funded at the previous year's amount.</t>
  </si>
  <si>
    <t>8a. The performance criteria metrics required are as below:</t>
  </si>
  <si>
    <t>AP1 - Having met all 4 performance criteria in the prior year.</t>
  </si>
  <si>
    <t>Analysis of Non-District Contracted Certificated Staff</t>
  </si>
  <si>
    <t>Certificated Instructional Positions Only (ISEE Virtual FTE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</si>
</sst>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_);[Red]\(&quot;$&quot;#,##0\)"/>
    <numFmt numFmtId="7" formatCode="&quot;$&quot;#,##0.00_);\(&quot;$&quot;#,##0.00\)"/>
    <numFmt numFmtId="44" formatCode="_(&quot;$&quot;* #,##0.00_);_(&quot;$&quot;* \(#,##0.00\);_(&quot;$&quot;* &quot;-&quot;??_);_(@_)"/>
    <numFmt numFmtId="43" formatCode="_(* #,##0.00_);_(* \(#,##0.00\);_(* &quot;-&quot;??_);_(@_)"/>
    <numFmt numFmtId="164" formatCode="#,##0.00000_);\(#,##0.00000\)"/>
    <numFmt numFmtId="165" formatCode="#,##0.00000"/>
    <numFmt numFmtId="166" formatCode="&quot;$&quot;#,##0"/>
    <numFmt numFmtId="167" formatCode="#,##0.0_);\(#,##0.0\)"/>
    <numFmt numFmtId="168" formatCode="000"/>
    <numFmt numFmtId="169" formatCode="0.00000"/>
    <numFmt numFmtId="170" formatCode="0.000000"/>
    <numFmt numFmtId="171" formatCode="0.0000"/>
    <numFmt numFmtId="172" formatCode="#,##0.0000"/>
    <numFmt numFmtId="173" formatCode="#,##0.0000_);\(#,##0.0000\)"/>
    <numFmt numFmtId="174" formatCode="_(* #,##0.00000_);_(* \(#,##0.00000\);_(* &quot;-&quot;?????_);_(@_)"/>
    <numFmt numFmtId="175" formatCode="_(* #,##0.0000_);_(* \(#,##0.0000\);_(* &quot;-&quot;????_);_(@_)"/>
    <numFmt numFmtId="176" formatCode="&quot;$&quot;#,##0.00"/>
    <numFmt numFmtId="177" formatCode="_(* #,##0.00000_);_(* \(#,##0.00000\);_(* &quot;-&quot;??_);_(@_)"/>
    <numFmt numFmtId="178" formatCode="_(* #,##0_);_(* \(#,##0\);_(* &quot;-&quot;??_);_(@_)"/>
    <numFmt numFmtId="179" formatCode="_(&quot;$&quot;* #,##0_);_(&quot;$&quot;* \(#,##0\);_(&quot;$&quot;* &quot;-&quot;??_);_(@_)"/>
    <numFmt numFmtId="180" formatCode="0.0%"/>
  </numFmts>
  <fonts count="85" x14ac:knownFonts="1">
    <font>
      <sz val="12"/>
      <name val="Arial"/>
    </font>
    <font>
      <sz val="11"/>
      <color theme="1"/>
      <name val="Calibri"/>
      <family val="2"/>
      <scheme val="minor"/>
    </font>
    <font>
      <sz val="11"/>
      <color theme="1"/>
      <name val="Calibri"/>
      <family val="2"/>
      <scheme val="minor"/>
    </font>
    <font>
      <b/>
      <sz val="10"/>
      <name val="Arial"/>
      <family val="2"/>
    </font>
    <font>
      <b/>
      <sz val="12"/>
      <name val="Arial"/>
      <family val="2"/>
    </font>
    <font>
      <sz val="12"/>
      <name val="Arial"/>
      <family val="2"/>
    </font>
    <font>
      <sz val="10"/>
      <name val="Arial"/>
      <family val="2"/>
    </font>
    <font>
      <b/>
      <sz val="16"/>
      <name val="Arial"/>
      <family val="2"/>
    </font>
    <font>
      <b/>
      <sz val="10"/>
      <color indexed="8"/>
      <name val="Arial"/>
      <family val="2"/>
    </font>
    <font>
      <sz val="8"/>
      <color indexed="8"/>
      <name val="Arial"/>
      <family val="2"/>
    </font>
    <font>
      <b/>
      <sz val="10"/>
      <color indexed="12"/>
      <name val="Arial"/>
      <family val="2"/>
    </font>
    <font>
      <b/>
      <sz val="10"/>
      <color indexed="8"/>
      <name val="Arial"/>
      <family val="2"/>
    </font>
    <font>
      <sz val="10"/>
      <color indexed="8"/>
      <name val="Arial"/>
      <family val="2"/>
    </font>
    <font>
      <b/>
      <sz val="12"/>
      <color indexed="10"/>
      <name val="Arial"/>
      <family val="2"/>
    </font>
    <font>
      <b/>
      <sz val="12"/>
      <color indexed="12"/>
      <name val="Arial"/>
      <family val="2"/>
    </font>
    <font>
      <b/>
      <sz val="10"/>
      <color indexed="10"/>
      <name val="Arial"/>
      <family val="2"/>
    </font>
    <font>
      <b/>
      <sz val="12"/>
      <color indexed="63"/>
      <name val="Arial"/>
      <family val="2"/>
    </font>
    <font>
      <b/>
      <sz val="10"/>
      <color indexed="63"/>
      <name val="Arial"/>
      <family val="2"/>
    </font>
    <font>
      <b/>
      <sz val="14"/>
      <name val="Arial"/>
      <family val="2"/>
    </font>
    <font>
      <b/>
      <sz val="12"/>
      <color indexed="8"/>
      <name val="Arial"/>
      <family val="2"/>
    </font>
    <font>
      <b/>
      <sz val="11"/>
      <color indexed="12"/>
      <name val="Arial"/>
      <family val="2"/>
    </font>
    <font>
      <sz val="8"/>
      <name val="Arial"/>
      <family val="2"/>
    </font>
    <font>
      <b/>
      <sz val="8"/>
      <name val="Arial"/>
      <family val="2"/>
    </font>
    <font>
      <b/>
      <u/>
      <sz val="8"/>
      <name val="Arial"/>
      <family val="2"/>
    </font>
    <font>
      <b/>
      <sz val="8"/>
      <color indexed="8"/>
      <name val="Arial"/>
      <family val="2"/>
    </font>
    <font>
      <sz val="8"/>
      <name val="Arial"/>
      <family val="2"/>
    </font>
    <font>
      <sz val="10"/>
      <name val="Arial"/>
      <family val="2"/>
    </font>
    <font>
      <b/>
      <sz val="8"/>
      <color indexed="10"/>
      <name val="Arial"/>
      <family val="2"/>
    </font>
    <font>
      <b/>
      <sz val="8"/>
      <color indexed="12"/>
      <name val="Arial"/>
      <family val="2"/>
    </font>
    <font>
      <b/>
      <u/>
      <sz val="8"/>
      <color indexed="10"/>
      <name val="Arial"/>
      <family val="2"/>
    </font>
    <font>
      <b/>
      <sz val="14"/>
      <color indexed="10"/>
      <name val="Arial"/>
      <family val="2"/>
    </font>
    <font>
      <b/>
      <sz val="11"/>
      <name val="Arial"/>
      <family val="2"/>
    </font>
    <font>
      <b/>
      <u/>
      <sz val="10"/>
      <name val="Arial"/>
      <family val="2"/>
    </font>
    <font>
      <b/>
      <sz val="8"/>
      <color indexed="8"/>
      <name val="Arial"/>
      <family val="2"/>
    </font>
    <font>
      <sz val="8"/>
      <color indexed="10"/>
      <name val="Arial"/>
      <family val="2"/>
    </font>
    <font>
      <sz val="16"/>
      <color indexed="10"/>
      <name val="Arial"/>
      <family val="2"/>
    </font>
    <font>
      <sz val="10"/>
      <color indexed="12"/>
      <name val="Arial"/>
      <family val="2"/>
    </font>
    <font>
      <sz val="9"/>
      <name val="Arial"/>
      <family val="2"/>
    </font>
    <font>
      <b/>
      <u/>
      <sz val="9"/>
      <name val="Arial"/>
      <family val="2"/>
    </font>
    <font>
      <b/>
      <sz val="9"/>
      <color indexed="12"/>
      <name val="Arial"/>
      <family val="2"/>
    </font>
    <font>
      <sz val="12"/>
      <color indexed="12"/>
      <name val="Arial"/>
      <family val="2"/>
    </font>
    <font>
      <sz val="12"/>
      <color indexed="22"/>
      <name val="Arial"/>
      <family val="2"/>
    </font>
    <font>
      <sz val="12"/>
      <color indexed="9"/>
      <name val="Arial"/>
      <family val="2"/>
    </font>
    <font>
      <b/>
      <sz val="11"/>
      <color indexed="10"/>
      <name val="Arial"/>
      <family val="2"/>
    </font>
    <font>
      <sz val="11"/>
      <name val="Arial"/>
      <family val="2"/>
    </font>
    <font>
      <b/>
      <sz val="14"/>
      <color indexed="8"/>
      <name val="Arial"/>
      <family val="2"/>
    </font>
    <font>
      <sz val="14"/>
      <name val="Arial"/>
      <family val="2"/>
    </font>
    <font>
      <b/>
      <sz val="14"/>
      <color indexed="12"/>
      <name val="Arial"/>
      <family val="2"/>
    </font>
    <font>
      <sz val="14"/>
      <color indexed="10"/>
      <name val="Arial"/>
      <family val="2"/>
    </font>
    <font>
      <sz val="11"/>
      <color theme="1"/>
      <name val="Calibri"/>
      <family val="2"/>
      <scheme val="minor"/>
    </font>
    <font>
      <sz val="10"/>
      <color theme="1"/>
      <name val="Calibri"/>
      <family val="2"/>
      <scheme val="minor"/>
    </font>
    <font>
      <b/>
      <u/>
      <sz val="8"/>
      <color rgb="FF0000FF"/>
      <name val="Arial"/>
      <family val="2"/>
    </font>
    <font>
      <b/>
      <sz val="8"/>
      <color rgb="FF0000FF"/>
      <name val="Arial"/>
      <family val="2"/>
    </font>
    <font>
      <sz val="16"/>
      <color rgb="FFFF0000"/>
      <name val="Arial"/>
      <family val="2"/>
    </font>
    <font>
      <sz val="10"/>
      <name val="Calibri"/>
      <family val="2"/>
      <scheme val="minor"/>
    </font>
    <font>
      <b/>
      <sz val="12"/>
      <color rgb="FFFF0000"/>
      <name val="Arial"/>
      <family val="2"/>
    </font>
    <font>
      <sz val="12"/>
      <color rgb="FFFF0000"/>
      <name val="Arial"/>
      <family val="2"/>
    </font>
    <font>
      <b/>
      <u/>
      <sz val="10"/>
      <color rgb="FF0000FF"/>
      <name val="Calibri"/>
      <family val="2"/>
      <scheme val="minor"/>
    </font>
    <font>
      <b/>
      <sz val="10"/>
      <color rgb="FF0000FF"/>
      <name val="Calibri"/>
      <family val="2"/>
      <scheme val="minor"/>
    </font>
    <font>
      <b/>
      <sz val="10"/>
      <name val="Calibri"/>
      <family val="2"/>
      <scheme val="minor"/>
    </font>
    <font>
      <b/>
      <sz val="10"/>
      <color rgb="FFFF0000"/>
      <name val="Calibri"/>
      <family val="2"/>
      <scheme val="minor"/>
    </font>
    <font>
      <b/>
      <sz val="10"/>
      <color rgb="FF0000FF"/>
      <name val="Arial"/>
      <family val="2"/>
    </font>
    <font>
      <b/>
      <i/>
      <u/>
      <sz val="10"/>
      <color rgb="FF0000FF"/>
      <name val="Calibri"/>
      <family val="2"/>
      <scheme val="minor"/>
    </font>
    <font>
      <b/>
      <sz val="12"/>
      <color indexed="12"/>
      <name val="Calibri"/>
      <family val="2"/>
      <scheme val="minor"/>
    </font>
    <font>
      <b/>
      <sz val="12"/>
      <color indexed="10"/>
      <name val="Calibri"/>
      <family val="2"/>
      <scheme val="minor"/>
    </font>
    <font>
      <sz val="12"/>
      <color indexed="12"/>
      <name val="Calibri"/>
      <family val="2"/>
      <scheme val="minor"/>
    </font>
    <font>
      <b/>
      <sz val="12"/>
      <name val="Calibri"/>
      <family val="2"/>
      <scheme val="minor"/>
    </font>
    <font>
      <b/>
      <sz val="12"/>
      <color theme="1"/>
      <name val="Calibri"/>
      <family val="2"/>
      <scheme val="minor"/>
    </font>
    <font>
      <b/>
      <sz val="20"/>
      <color rgb="FFFF0000"/>
      <name val="Arial"/>
      <family val="2"/>
    </font>
    <font>
      <sz val="9"/>
      <name val="Calibri"/>
      <family val="2"/>
      <scheme val="minor"/>
    </font>
    <font>
      <b/>
      <sz val="10"/>
      <color rgb="FFFF0000"/>
      <name val="Arial"/>
      <family val="2"/>
    </font>
    <font>
      <i/>
      <sz val="10"/>
      <color rgb="FF0000FF"/>
      <name val="Calibri"/>
      <family val="2"/>
      <scheme val="minor"/>
    </font>
    <font>
      <sz val="10"/>
      <color rgb="FFFF0000"/>
      <name val="Calibri"/>
      <family val="2"/>
      <scheme val="minor"/>
    </font>
    <font>
      <sz val="10"/>
      <color rgb="FF0000FF"/>
      <name val="Calibri"/>
      <family val="2"/>
      <scheme val="minor"/>
    </font>
    <font>
      <b/>
      <sz val="11"/>
      <name val="Calibri"/>
      <family val="2"/>
      <scheme val="minor"/>
    </font>
    <font>
      <sz val="11"/>
      <name val="Calibri"/>
      <family val="2"/>
      <scheme val="minor"/>
    </font>
    <font>
      <b/>
      <sz val="14"/>
      <color rgb="FFFF0000"/>
      <name val="Arial"/>
      <family val="2"/>
    </font>
    <font>
      <sz val="12"/>
      <color rgb="FF0000FF"/>
      <name val="Arial"/>
      <family val="2"/>
    </font>
    <font>
      <b/>
      <u/>
      <sz val="10"/>
      <color rgb="FFFF0000"/>
      <name val="Calibri"/>
      <family val="2"/>
      <scheme val="minor"/>
    </font>
    <font>
      <b/>
      <sz val="10"/>
      <color theme="1"/>
      <name val="Calibri"/>
      <family val="2"/>
      <scheme val="minor"/>
    </font>
    <font>
      <b/>
      <sz val="10"/>
      <color theme="1"/>
      <name val="Arial"/>
      <family val="2"/>
    </font>
    <font>
      <b/>
      <u/>
      <sz val="10"/>
      <name val="Calibri"/>
      <family val="2"/>
      <scheme val="minor"/>
    </font>
    <font>
      <u/>
      <sz val="11"/>
      <color theme="1"/>
      <name val="Calibri"/>
      <family val="2"/>
      <scheme val="minor"/>
    </font>
    <font>
      <b/>
      <i/>
      <sz val="14"/>
      <color rgb="FFFF0000"/>
      <name val="Calibri"/>
      <family val="2"/>
      <scheme val="minor"/>
    </font>
    <font>
      <b/>
      <sz val="14"/>
      <color rgb="FFFF0000"/>
      <name val="Calibri"/>
      <family val="2"/>
      <scheme val="minor"/>
    </font>
  </fonts>
  <fills count="12">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theme="0" tint="-0.249977111117893"/>
        <bgColor indexed="64"/>
      </patternFill>
    </fill>
    <fill>
      <patternFill patternType="solid">
        <fgColor rgb="FFC0C0C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23"/>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2" borderId="0"/>
    <xf numFmtId="43" fontId="26" fillId="0" borderId="0" applyFont="0" applyFill="0" applyBorder="0" applyAlignment="0" applyProtection="0"/>
    <xf numFmtId="43" fontId="50" fillId="0" borderId="0" applyFont="0" applyFill="0" applyBorder="0" applyAlignment="0" applyProtection="0"/>
    <xf numFmtId="44" fontId="26" fillId="0" borderId="0" applyFont="0" applyFill="0" applyBorder="0" applyAlignment="0" applyProtection="0"/>
    <xf numFmtId="0" fontId="50" fillId="0" borderId="0"/>
    <xf numFmtId="0" fontId="5" fillId="2" borderId="0"/>
    <xf numFmtId="0" fontId="49" fillId="0" borderId="0"/>
    <xf numFmtId="43" fontId="49"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490">
    <xf numFmtId="0" fontId="0" fillId="2" borderId="0" xfId="0" applyNumberFormat="1"/>
    <xf numFmtId="164" fontId="0" fillId="2" borderId="0" xfId="0" applyNumberFormat="1"/>
    <xf numFmtId="0" fontId="0" fillId="3" borderId="0" xfId="0" applyFill="1"/>
    <xf numFmtId="0" fontId="0" fillId="4" borderId="0" xfId="0" applyFill="1"/>
    <xf numFmtId="0" fontId="6" fillId="4" borderId="0" xfId="0" applyFont="1" applyFill="1"/>
    <xf numFmtId="0" fontId="3" fillId="2" borderId="0" xfId="0" applyNumberFormat="1" applyFont="1"/>
    <xf numFmtId="0" fontId="10" fillId="2" borderId="0" xfId="0" applyNumberFormat="1" applyFont="1"/>
    <xf numFmtId="0" fontId="0" fillId="4" borderId="0" xfId="0" applyFill="1" applyAlignment="1">
      <alignment horizontal="centerContinuous"/>
    </xf>
    <xf numFmtId="0" fontId="13" fillId="4" borderId="0" xfId="0" applyFont="1" applyFill="1" applyAlignment="1">
      <alignment horizontal="centerContinuous"/>
    </xf>
    <xf numFmtId="49" fontId="3" fillId="4" borderId="0" xfId="0" applyNumberFormat="1" applyFont="1" applyFill="1" applyAlignment="1">
      <alignment horizontal="right"/>
    </xf>
    <xf numFmtId="0" fontId="11" fillId="4" borderId="0" xfId="0" applyFont="1" applyFill="1"/>
    <xf numFmtId="0" fontId="0" fillId="4" borderId="3" xfId="0" applyFill="1" applyBorder="1" applyAlignment="1">
      <alignment horizontal="centerContinuous"/>
    </xf>
    <xf numFmtId="0" fontId="3" fillId="4" borderId="4" xfId="0" applyFont="1" applyFill="1" applyBorder="1" applyAlignment="1">
      <alignment horizontal="centerContinuous"/>
    </xf>
    <xf numFmtId="37" fontId="16" fillId="4" borderId="5" xfId="0" applyNumberFormat="1" applyFont="1" applyFill="1" applyBorder="1"/>
    <xf numFmtId="0" fontId="0" fillId="4" borderId="0" xfId="0" applyFill="1" applyAlignment="1">
      <alignment horizontal="center"/>
    </xf>
    <xf numFmtId="0" fontId="9" fillId="4" borderId="0" xfId="0" applyFont="1" applyFill="1" applyBorder="1" applyAlignment="1">
      <alignment horizontal="left"/>
    </xf>
    <xf numFmtId="39" fontId="0" fillId="4" borderId="0" xfId="0" applyNumberFormat="1" applyFill="1" applyBorder="1" applyAlignment="1" applyProtection="1">
      <alignment horizontal="center"/>
    </xf>
    <xf numFmtId="173" fontId="0" fillId="4" borderId="0" xfId="0" applyNumberFormat="1" applyFill="1" applyBorder="1" applyAlignment="1" applyProtection="1">
      <alignment horizontal="center"/>
    </xf>
    <xf numFmtId="37" fontId="0" fillId="4" borderId="0" xfId="0" applyNumberFormat="1" applyFill="1" applyBorder="1"/>
    <xf numFmtId="9" fontId="0" fillId="4" borderId="0" xfId="0" applyNumberFormat="1" applyFill="1" applyBorder="1"/>
    <xf numFmtId="0" fontId="17" fillId="4" borderId="0" xfId="0" quotePrefix="1" applyFont="1" applyFill="1"/>
    <xf numFmtId="0" fontId="6" fillId="4" borderId="0" xfId="0" applyFont="1" applyFill="1" applyAlignment="1">
      <alignment horizontal="centerContinuous" wrapText="1"/>
    </xf>
    <xf numFmtId="0" fontId="0" fillId="4" borderId="0" xfId="0" applyFill="1" applyAlignment="1">
      <alignment horizontal="centerContinuous" wrapText="1"/>
    </xf>
    <xf numFmtId="0" fontId="10" fillId="4" borderId="0" xfId="0" applyFont="1" applyFill="1"/>
    <xf numFmtId="0" fontId="0" fillId="4" borderId="0" xfId="0" applyNumberFormat="1" applyFill="1"/>
    <xf numFmtId="0" fontId="4" fillId="2" borderId="0" xfId="0" applyNumberFormat="1" applyFont="1"/>
    <xf numFmtId="0" fontId="7" fillId="3" borderId="0" xfId="0" applyNumberFormat="1" applyFont="1" applyFill="1" applyAlignment="1">
      <alignment horizontal="centerContinuous"/>
    </xf>
    <xf numFmtId="0" fontId="0" fillId="3" borderId="0" xfId="0" applyNumberFormat="1" applyFill="1"/>
    <xf numFmtId="0" fontId="0" fillId="3" borderId="0" xfId="0" applyFill="1" applyAlignment="1">
      <alignment horizontal="centerContinuous"/>
    </xf>
    <xf numFmtId="0" fontId="4" fillId="4" borderId="0" xfId="0" applyNumberFormat="1" applyFont="1" applyFill="1"/>
    <xf numFmtId="0" fontId="4" fillId="4" borderId="0" xfId="0" applyFont="1" applyFill="1" applyAlignment="1">
      <alignment horizontal="centerContinuous"/>
    </xf>
    <xf numFmtId="0" fontId="4" fillId="4" borderId="0" xfId="0" applyFont="1" applyFill="1"/>
    <xf numFmtId="0" fontId="0" fillId="4" borderId="0" xfId="0" applyFill="1" applyBorder="1" applyAlignment="1">
      <alignment horizontal="centerContinuous"/>
    </xf>
    <xf numFmtId="9" fontId="13" fillId="4" borderId="0" xfId="0" applyNumberFormat="1" applyFont="1" applyFill="1" applyBorder="1"/>
    <xf numFmtId="0" fontId="12" fillId="4" borderId="6" xfId="0" applyFont="1" applyFill="1" applyBorder="1" applyAlignment="1">
      <alignment horizontal="center" wrapText="1"/>
    </xf>
    <xf numFmtId="0" fontId="0" fillId="4" borderId="6" xfId="0" applyFill="1" applyBorder="1" applyAlignment="1">
      <alignment horizontal="center"/>
    </xf>
    <xf numFmtId="37" fontId="16" fillId="4" borderId="6" xfId="0" applyNumberFormat="1" applyFont="1" applyFill="1" applyBorder="1"/>
    <xf numFmtId="0" fontId="0" fillId="4" borderId="0" xfId="0" applyFill="1" applyBorder="1"/>
    <xf numFmtId="37" fontId="16" fillId="4" borderId="7" xfId="0" applyNumberFormat="1" applyFont="1" applyFill="1" applyBorder="1"/>
    <xf numFmtId="0" fontId="3" fillId="4" borderId="0" xfId="0" applyFont="1" applyFill="1" applyAlignment="1">
      <alignment horizontal="centerContinuous" wrapText="1"/>
    </xf>
    <xf numFmtId="0" fontId="0" fillId="4" borderId="0" xfId="0" applyNumberFormat="1" applyFill="1" applyAlignment="1">
      <alignment vertical="center"/>
    </xf>
    <xf numFmtId="0" fontId="0" fillId="4" borderId="0" xfId="0" applyFill="1" applyAlignment="1">
      <alignment horizontal="center" vertical="center"/>
    </xf>
    <xf numFmtId="0" fontId="6" fillId="4" borderId="0" xfId="0" applyFont="1" applyFill="1" applyAlignment="1">
      <alignment vertical="center"/>
    </xf>
    <xf numFmtId="0" fontId="0" fillId="4" borderId="0" xfId="0" applyFill="1" applyAlignment="1">
      <alignment vertical="center"/>
    </xf>
    <xf numFmtId="0" fontId="0" fillId="2" borderId="0" xfId="0" applyNumberFormat="1" applyAlignment="1">
      <alignment vertical="center"/>
    </xf>
    <xf numFmtId="0" fontId="17" fillId="4" borderId="0" xfId="0" quotePrefix="1" applyFont="1" applyFill="1" applyAlignment="1">
      <alignment vertical="center"/>
    </xf>
    <xf numFmtId="173" fontId="0" fillId="4" borderId="0" xfId="0" applyNumberFormat="1" applyFill="1" applyAlignment="1" applyProtection="1">
      <alignment vertical="center"/>
    </xf>
    <xf numFmtId="7" fontId="13" fillId="4" borderId="0" xfId="0" applyNumberFormat="1" applyFont="1" applyFill="1" applyAlignment="1" applyProtection="1">
      <alignment vertical="center"/>
    </xf>
    <xf numFmtId="173" fontId="17" fillId="4" borderId="0" xfId="0" applyNumberFormat="1" applyFont="1" applyFill="1" applyAlignment="1" applyProtection="1">
      <alignment vertical="center"/>
    </xf>
    <xf numFmtId="0" fontId="11" fillId="4" borderId="0" xfId="0" applyFont="1" applyFill="1" applyAlignment="1">
      <alignment vertical="center"/>
    </xf>
    <xf numFmtId="0" fontId="3" fillId="4" borderId="0" xfId="0" applyFont="1" applyFill="1" applyAlignment="1">
      <alignment vertical="center"/>
    </xf>
    <xf numFmtId="0" fontId="3" fillId="4" borderId="0" xfId="0" applyFont="1" applyFill="1" applyAlignment="1">
      <alignment horizontal="right" vertical="center"/>
    </xf>
    <xf numFmtId="0" fontId="14" fillId="0" borderId="8" xfId="0" applyFont="1" applyFill="1" applyBorder="1" applyAlignment="1" applyProtection="1">
      <alignment horizontal="center"/>
      <protection locked="0"/>
    </xf>
    <xf numFmtId="0" fontId="14" fillId="0" borderId="9" xfId="0" applyFont="1" applyFill="1" applyBorder="1" applyAlignment="1" applyProtection="1">
      <alignment horizontal="center"/>
      <protection locked="0"/>
    </xf>
    <xf numFmtId="39" fontId="14" fillId="0" borderId="9" xfId="0" applyNumberFormat="1" applyFont="1" applyFill="1" applyBorder="1" applyAlignment="1" applyProtection="1">
      <alignment horizontal="center"/>
      <protection locked="0"/>
    </xf>
    <xf numFmtId="173" fontId="14" fillId="0" borderId="9" xfId="0" applyNumberFormat="1" applyFont="1" applyFill="1" applyBorder="1" applyAlignment="1" applyProtection="1">
      <alignment horizontal="center"/>
      <protection locked="0"/>
    </xf>
    <xf numFmtId="0" fontId="14" fillId="0" borderId="10" xfId="0" applyFont="1" applyFill="1" applyBorder="1" applyAlignment="1" applyProtection="1">
      <alignment horizontal="center"/>
      <protection locked="0"/>
    </xf>
    <xf numFmtId="0" fontId="14" fillId="0" borderId="11" xfId="0" applyFont="1" applyFill="1" applyBorder="1" applyAlignment="1" applyProtection="1">
      <alignment horizontal="center"/>
      <protection locked="0"/>
    </xf>
    <xf numFmtId="39" fontId="14" fillId="0" borderId="11" xfId="0" applyNumberFormat="1" applyFont="1" applyFill="1" applyBorder="1" applyAlignment="1" applyProtection="1">
      <alignment horizontal="center"/>
      <protection locked="0"/>
    </xf>
    <xf numFmtId="173" fontId="14" fillId="0" borderId="11" xfId="0" applyNumberFormat="1" applyFont="1" applyFill="1" applyBorder="1" applyAlignment="1" applyProtection="1">
      <alignment horizontal="center"/>
      <protection locked="0"/>
    </xf>
    <xf numFmtId="0" fontId="14" fillId="0" borderId="11" xfId="0" applyFont="1" applyFill="1" applyBorder="1" applyAlignment="1" applyProtection="1">
      <alignment horizontal="left"/>
      <protection locked="0"/>
    </xf>
    <xf numFmtId="0" fontId="0" fillId="0" borderId="12" xfId="0" applyFill="1" applyBorder="1" applyAlignment="1" applyProtection="1">
      <alignment horizontal="center"/>
      <protection locked="0"/>
    </xf>
    <xf numFmtId="0" fontId="9" fillId="0" borderId="13" xfId="0" applyFont="1" applyFill="1" applyBorder="1" applyAlignment="1" applyProtection="1">
      <alignment horizontal="left"/>
      <protection locked="0"/>
    </xf>
    <xf numFmtId="39" fontId="0" fillId="0" borderId="13" xfId="0" applyNumberFormat="1" applyFill="1" applyBorder="1" applyAlignment="1" applyProtection="1">
      <alignment horizontal="center"/>
      <protection locked="0"/>
    </xf>
    <xf numFmtId="173" fontId="0" fillId="0" borderId="13" xfId="0" applyNumberFormat="1" applyFill="1" applyBorder="1" applyAlignment="1" applyProtection="1">
      <alignment horizontal="center"/>
      <protection locked="0"/>
    </xf>
    <xf numFmtId="9" fontId="14" fillId="0" borderId="6" xfId="0" applyNumberFormat="1" applyFont="1" applyFill="1" applyBorder="1" applyProtection="1">
      <protection locked="0"/>
    </xf>
    <xf numFmtId="0" fontId="17" fillId="4" borderId="0" xfId="0" applyFont="1" applyFill="1" applyAlignment="1">
      <alignment vertical="center"/>
    </xf>
    <xf numFmtId="0" fontId="3" fillId="4" borderId="0" xfId="0" applyFont="1" applyFill="1" applyAlignment="1">
      <alignment horizontal="left" vertical="center"/>
    </xf>
    <xf numFmtId="7" fontId="13" fillId="4" borderId="0" xfId="0" applyNumberFormat="1" applyFont="1" applyFill="1" applyBorder="1" applyAlignment="1" applyProtection="1">
      <alignment vertical="center"/>
    </xf>
    <xf numFmtId="173" fontId="13" fillId="5" borderId="14" xfId="0" applyNumberFormat="1" applyFont="1" applyFill="1" applyBorder="1" applyAlignment="1" applyProtection="1">
      <alignment vertical="center"/>
    </xf>
    <xf numFmtId="0" fontId="18" fillId="2" borderId="15" xfId="0" applyNumberFormat="1" applyFont="1" applyBorder="1" applyAlignment="1">
      <alignment horizontal="centerContinuous"/>
    </xf>
    <xf numFmtId="0" fontId="4" fillId="2" borderId="16" xfId="0" applyNumberFormat="1" applyFont="1" applyBorder="1" applyAlignment="1">
      <alignment horizontal="centerContinuous"/>
    </xf>
    <xf numFmtId="0" fontId="4" fillId="2" borderId="16" xfId="0" applyNumberFormat="1" applyFont="1" applyBorder="1"/>
    <xf numFmtId="0" fontId="4" fillId="2" borderId="17" xfId="0" applyNumberFormat="1" applyFont="1" applyBorder="1"/>
    <xf numFmtId="0" fontId="18" fillId="2" borderId="18" xfId="0" applyNumberFormat="1" applyFont="1" applyBorder="1" applyAlignment="1">
      <alignment horizontal="centerContinuous"/>
    </xf>
    <xf numFmtId="0" fontId="4" fillId="2" borderId="0" xfId="0" applyNumberFormat="1" applyFont="1" applyBorder="1" applyAlignment="1">
      <alignment horizontal="centerContinuous"/>
    </xf>
    <xf numFmtId="0" fontId="4" fillId="2" borderId="0" xfId="0" applyNumberFormat="1" applyFont="1" applyBorder="1"/>
    <xf numFmtId="0" fontId="4" fillId="2" borderId="19" xfId="0" applyNumberFormat="1" applyFont="1" applyBorder="1"/>
    <xf numFmtId="0" fontId="4" fillId="2" borderId="18" xfId="0" applyNumberFormat="1" applyFont="1" applyBorder="1" applyAlignment="1">
      <alignment horizontal="centerContinuous"/>
    </xf>
    <xf numFmtId="0" fontId="3" fillId="2" borderId="18" xfId="0" applyFont="1" applyBorder="1"/>
    <xf numFmtId="0" fontId="20" fillId="2" borderId="0" xfId="0" applyNumberFormat="1" applyFont="1" applyBorder="1"/>
    <xf numFmtId="0" fontId="3" fillId="2" borderId="18" xfId="0" applyFont="1" applyBorder="1" applyAlignment="1">
      <alignment wrapText="1"/>
    </xf>
    <xf numFmtId="0" fontId="8" fillId="2" borderId="0" xfId="0" applyNumberFormat="1" applyFont="1" applyBorder="1"/>
    <xf numFmtId="0" fontId="3" fillId="2" borderId="0" xfId="0" applyNumberFormat="1" applyFont="1" applyBorder="1"/>
    <xf numFmtId="0" fontId="4" fillId="2" borderId="18" xfId="0" applyFont="1" applyBorder="1"/>
    <xf numFmtId="0" fontId="14" fillId="2" borderId="18" xfId="0" applyNumberFormat="1" applyFont="1" applyBorder="1"/>
    <xf numFmtId="0" fontId="13" fillId="2" borderId="18" xfId="0" applyNumberFormat="1" applyFont="1" applyBorder="1"/>
    <xf numFmtId="0" fontId="4" fillId="2" borderId="18" xfId="0" applyNumberFormat="1" applyFont="1" applyBorder="1"/>
    <xf numFmtId="0" fontId="3" fillId="2" borderId="20" xfId="0" applyNumberFormat="1" applyFont="1" applyBorder="1"/>
    <xf numFmtId="0" fontId="3" fillId="2" borderId="21" xfId="0" applyNumberFormat="1" applyFont="1" applyBorder="1"/>
    <xf numFmtId="0" fontId="4" fillId="2" borderId="21" xfId="0" applyNumberFormat="1" applyFont="1" applyBorder="1"/>
    <xf numFmtId="0" fontId="4" fillId="2" borderId="22" xfId="0" applyNumberFormat="1" applyFont="1" applyBorder="1"/>
    <xf numFmtId="0" fontId="22" fillId="0" borderId="0" xfId="0" applyNumberFormat="1" applyFont="1" applyFill="1" applyBorder="1"/>
    <xf numFmtId="0" fontId="22" fillId="0" borderId="0" xfId="0" applyNumberFormat="1" applyFont="1" applyFill="1"/>
    <xf numFmtId="0" fontId="22" fillId="0" borderId="0" xfId="0" applyNumberFormat="1" applyFont="1" applyFill="1" applyBorder="1" applyAlignment="1"/>
    <xf numFmtId="0" fontId="24" fillId="0" borderId="0" xfId="0" applyFont="1" applyFill="1" applyBorder="1" applyAlignment="1">
      <alignment horizontal="left"/>
    </xf>
    <xf numFmtId="0" fontId="24" fillId="0" borderId="0" xfId="0" applyFont="1" applyFill="1" applyBorder="1" applyAlignment="1">
      <alignment horizontal="center"/>
    </xf>
    <xf numFmtId="0" fontId="22" fillId="0" borderId="0" xfId="0" applyNumberFormat="1" applyFont="1" applyFill="1" applyAlignment="1"/>
    <xf numFmtId="0" fontId="23" fillId="0" borderId="0" xfId="0" applyNumberFormat="1" applyFont="1" applyFill="1" applyBorder="1" applyAlignment="1">
      <alignment horizontal="left"/>
    </xf>
    <xf numFmtId="0" fontId="22" fillId="0" borderId="0" xfId="0" applyNumberFormat="1" applyFont="1" applyFill="1" applyBorder="1" applyAlignment="1">
      <alignment horizontal="left"/>
    </xf>
    <xf numFmtId="0" fontId="22" fillId="0" borderId="0" xfId="0" applyNumberFormat="1" applyFont="1" applyFill="1" applyBorder="1" applyAlignment="1">
      <alignment horizontal="center"/>
    </xf>
    <xf numFmtId="4" fontId="22" fillId="0" borderId="0" xfId="0" applyNumberFormat="1" applyFont="1" applyFill="1"/>
    <xf numFmtId="0" fontId="6" fillId="0" borderId="0" xfId="0" applyNumberFormat="1" applyFont="1" applyFill="1" applyBorder="1"/>
    <xf numFmtId="0" fontId="0" fillId="5" borderId="0" xfId="0" applyFill="1" applyAlignment="1">
      <alignment horizontal="centerContinuous"/>
    </xf>
    <xf numFmtId="0" fontId="22" fillId="0" borderId="0" xfId="0" applyNumberFormat="1" applyFont="1" applyFill="1" applyAlignment="1">
      <alignment horizontal="center"/>
    </xf>
    <xf numFmtId="175" fontId="4" fillId="5" borderId="6" xfId="0" applyNumberFormat="1" applyFont="1" applyFill="1" applyBorder="1" applyAlignment="1" applyProtection="1">
      <alignment horizontal="center"/>
    </xf>
    <xf numFmtId="173" fontId="4" fillId="5" borderId="23" xfId="0" applyNumberFormat="1" applyFont="1" applyFill="1" applyBorder="1" applyAlignment="1" applyProtection="1">
      <alignment horizontal="center" vertical="center"/>
    </xf>
    <xf numFmtId="173" fontId="4" fillId="5" borderId="14" xfId="0" applyNumberFormat="1" applyFont="1" applyFill="1" applyBorder="1" applyAlignment="1" applyProtection="1">
      <alignment vertical="center"/>
    </xf>
    <xf numFmtId="10" fontId="4" fillId="5" borderId="14" xfId="0" applyNumberFormat="1" applyFont="1" applyFill="1" applyBorder="1" applyAlignment="1" applyProtection="1">
      <alignment vertical="center"/>
    </xf>
    <xf numFmtId="7" fontId="4" fillId="5" borderId="14" xfId="0" applyNumberFormat="1" applyFont="1" applyFill="1" applyBorder="1" applyAlignment="1" applyProtection="1">
      <alignment vertical="center"/>
    </xf>
    <xf numFmtId="175" fontId="4" fillId="5" borderId="5" xfId="0" applyNumberFormat="1" applyFont="1" applyFill="1" applyBorder="1" applyAlignment="1" applyProtection="1">
      <alignment horizontal="center"/>
    </xf>
    <xf numFmtId="0" fontId="25" fillId="0" borderId="0" xfId="0" applyNumberFormat="1" applyFont="1" applyFill="1" applyAlignment="1">
      <alignment horizontal="center"/>
    </xf>
    <xf numFmtId="176" fontId="22" fillId="0" borderId="24" xfId="0" applyNumberFormat="1" applyFont="1" applyFill="1" applyBorder="1"/>
    <xf numFmtId="0" fontId="25" fillId="0" borderId="25" xfId="0" applyNumberFormat="1" applyFont="1" applyFill="1" applyBorder="1" applyAlignment="1">
      <alignment horizontal="center"/>
    </xf>
    <xf numFmtId="4" fontId="22" fillId="0" borderId="26" xfId="0" applyNumberFormat="1" applyFont="1" applyFill="1" applyBorder="1"/>
    <xf numFmtId="4" fontId="22" fillId="0" borderId="27" xfId="0" applyNumberFormat="1" applyFont="1" applyFill="1" applyBorder="1" applyAlignment="1">
      <alignment horizontal="center" wrapText="1"/>
    </xf>
    <xf numFmtId="0" fontId="25" fillId="0" borderId="28" xfId="0" applyNumberFormat="1" applyFont="1" applyFill="1" applyBorder="1" applyAlignment="1">
      <alignment horizontal="center"/>
    </xf>
    <xf numFmtId="4" fontId="28" fillId="0" borderId="26" xfId="0" applyNumberFormat="1" applyFont="1" applyFill="1" applyBorder="1"/>
    <xf numFmtId="171" fontId="28" fillId="0" borderId="0" xfId="0" applyNumberFormat="1" applyFont="1" applyFill="1" applyBorder="1" applyAlignment="1"/>
    <xf numFmtId="0" fontId="28" fillId="0" borderId="0" xfId="0" applyNumberFormat="1" applyFont="1" applyFill="1" applyBorder="1" applyAlignment="1"/>
    <xf numFmtId="176" fontId="28" fillId="0" borderId="0" xfId="0" applyNumberFormat="1" applyFont="1" applyFill="1" applyBorder="1" applyAlignment="1"/>
    <xf numFmtId="171" fontId="28" fillId="0" borderId="29" xfId="0" applyNumberFormat="1" applyFont="1" applyFill="1" applyBorder="1" applyAlignment="1"/>
    <xf numFmtId="10" fontId="29" fillId="0" borderId="0" xfId="0" applyNumberFormat="1" applyFont="1" applyFill="1" applyBorder="1" applyAlignment="1"/>
    <xf numFmtId="176" fontId="28" fillId="0" borderId="24" xfId="0" applyNumberFormat="1" applyFont="1" applyFill="1" applyBorder="1" applyAlignment="1"/>
    <xf numFmtId="176" fontId="28" fillId="0" borderId="24" xfId="0" applyNumberFormat="1" applyFont="1" applyFill="1" applyBorder="1"/>
    <xf numFmtId="169" fontId="28" fillId="0" borderId="0" xfId="0" applyNumberFormat="1" applyFont="1" applyFill="1" applyBorder="1" applyAlignment="1"/>
    <xf numFmtId="176" fontId="22" fillId="0" borderId="0" xfId="0" applyNumberFormat="1" applyFont="1" applyFill="1" applyBorder="1"/>
    <xf numFmtId="0" fontId="0" fillId="4" borderId="30" xfId="0" applyFill="1" applyBorder="1" applyAlignment="1">
      <alignment horizontal="centerContinuous"/>
    </xf>
    <xf numFmtId="0" fontId="8" fillId="4" borderId="31" xfId="0" applyFont="1" applyFill="1" applyBorder="1" applyAlignment="1">
      <alignment horizontal="centerContinuous" wrapText="1"/>
    </xf>
    <xf numFmtId="0" fontId="0" fillId="4" borderId="32" xfId="0" applyFill="1" applyBorder="1"/>
    <xf numFmtId="0" fontId="12" fillId="4" borderId="9" xfId="0" applyFont="1" applyFill="1" applyBorder="1" applyAlignment="1">
      <alignment horizontal="center" wrapText="1"/>
    </xf>
    <xf numFmtId="0" fontId="12" fillId="4" borderId="32" xfId="0" applyFont="1" applyFill="1" applyBorder="1" applyAlignment="1">
      <alignment horizontal="center" wrapText="1"/>
    </xf>
    <xf numFmtId="175" fontId="13" fillId="5" borderId="5" xfId="0" applyNumberFormat="1" applyFont="1" applyFill="1" applyBorder="1" applyAlignment="1" applyProtection="1">
      <alignment horizontal="center"/>
    </xf>
    <xf numFmtId="175" fontId="13" fillId="5" borderId="7" xfId="0" applyNumberFormat="1" applyFont="1" applyFill="1" applyBorder="1" applyAlignment="1" applyProtection="1">
      <alignment horizontal="center"/>
    </xf>
    <xf numFmtId="173" fontId="14" fillId="0" borderId="34" xfId="0" applyNumberFormat="1" applyFont="1" applyFill="1" applyBorder="1" applyAlignment="1" applyProtection="1">
      <alignment horizontal="center"/>
      <protection locked="0"/>
    </xf>
    <xf numFmtId="173" fontId="14" fillId="0" borderId="0" xfId="0" applyNumberFormat="1" applyFont="1" applyFill="1" applyBorder="1" applyAlignment="1" applyProtection="1">
      <alignment horizontal="center"/>
      <protection locked="0"/>
    </xf>
    <xf numFmtId="0" fontId="0" fillId="4" borderId="6" xfId="0" applyFill="1" applyBorder="1" applyAlignment="1">
      <alignment horizontal="center" wrapText="1"/>
    </xf>
    <xf numFmtId="0" fontId="30" fillId="0" borderId="18" xfId="0" applyNumberFormat="1" applyFont="1" applyFill="1" applyBorder="1" applyAlignment="1">
      <alignment horizontal="centerContinuous"/>
    </xf>
    <xf numFmtId="0" fontId="13" fillId="2" borderId="0" xfId="0" applyNumberFormat="1" applyFont="1" applyBorder="1" applyAlignment="1">
      <alignment horizontal="centerContinuous"/>
    </xf>
    <xf numFmtId="0" fontId="0" fillId="0" borderId="0" xfId="0" applyNumberFormat="1" applyFill="1"/>
    <xf numFmtId="0" fontId="6" fillId="0" borderId="36" xfId="0" applyNumberFormat="1" applyFont="1" applyFill="1" applyBorder="1" applyAlignment="1">
      <alignment horizontal="center"/>
    </xf>
    <xf numFmtId="0" fontId="3" fillId="0" borderId="37" xfId="0" applyNumberFormat="1" applyFont="1" applyFill="1" applyBorder="1"/>
    <xf numFmtId="0" fontId="3" fillId="0" borderId="37" xfId="0" applyNumberFormat="1" applyFont="1" applyFill="1" applyBorder="1" applyAlignment="1"/>
    <xf numFmtId="4" fontId="3" fillId="0" borderId="38" xfId="0" applyNumberFormat="1" applyFont="1" applyFill="1" applyBorder="1"/>
    <xf numFmtId="0" fontId="3" fillId="0" borderId="0" xfId="0" applyNumberFormat="1" applyFont="1" applyFill="1" applyBorder="1"/>
    <xf numFmtId="0" fontId="3" fillId="0" borderId="0" xfId="0" applyNumberFormat="1" applyFont="1" applyFill="1"/>
    <xf numFmtId="0" fontId="6" fillId="0" borderId="25" xfId="0" applyNumberFormat="1" applyFont="1" applyFill="1" applyBorder="1" applyAlignment="1">
      <alignment horizontal="center"/>
    </xf>
    <xf numFmtId="0" fontId="22" fillId="0" borderId="0" xfId="0" applyFont="1" applyFill="1" applyBorder="1" applyAlignment="1">
      <alignment horizontal="left"/>
    </xf>
    <xf numFmtId="4" fontId="28" fillId="0" borderId="33" xfId="0" applyNumberFormat="1" applyFont="1" applyFill="1" applyBorder="1"/>
    <xf numFmtId="176" fontId="28" fillId="0" borderId="39" xfId="0" applyNumberFormat="1" applyFont="1" applyFill="1" applyBorder="1" applyAlignment="1"/>
    <xf numFmtId="0" fontId="35" fillId="0" borderId="0" xfId="0" applyNumberFormat="1" applyFont="1" applyFill="1" applyBorder="1" applyAlignment="1">
      <alignment horizontal="right" vertical="top"/>
    </xf>
    <xf numFmtId="0" fontId="22" fillId="0" borderId="25" xfId="0" applyNumberFormat="1" applyFont="1" applyFill="1" applyBorder="1"/>
    <xf numFmtId="44" fontId="27" fillId="0" borderId="40" xfId="3" applyFont="1" applyFill="1" applyBorder="1"/>
    <xf numFmtId="44" fontId="28" fillId="0" borderId="24" xfId="3" applyFont="1" applyFill="1" applyBorder="1" applyAlignment="1"/>
    <xf numFmtId="172" fontId="36" fillId="2" borderId="0" xfId="0" applyNumberFormat="1" applyFont="1"/>
    <xf numFmtId="4" fontId="36" fillId="2" borderId="0" xfId="0" applyNumberFormat="1" applyFont="1"/>
    <xf numFmtId="14" fontId="4" fillId="2" borderId="0" xfId="0" applyNumberFormat="1" applyFont="1" applyBorder="1"/>
    <xf numFmtId="14" fontId="0" fillId="4" borderId="0" xfId="0" applyNumberFormat="1" applyFill="1"/>
    <xf numFmtId="14" fontId="22" fillId="0" borderId="0" xfId="0" applyNumberFormat="1" applyFont="1" applyFill="1" applyBorder="1"/>
    <xf numFmtId="177" fontId="28" fillId="0" borderId="29" xfId="1" applyNumberFormat="1" applyFont="1" applyFill="1" applyBorder="1" applyAlignment="1">
      <alignment horizontal="right"/>
    </xf>
    <xf numFmtId="176" fontId="22" fillId="0" borderId="26" xfId="0" applyNumberFormat="1" applyFont="1" applyFill="1" applyBorder="1" applyAlignment="1"/>
    <xf numFmtId="0" fontId="33" fillId="0" borderId="0" xfId="0" applyFont="1" applyFill="1" applyBorder="1" applyAlignment="1">
      <alignment vertical="center"/>
    </xf>
    <xf numFmtId="0" fontId="24" fillId="0" borderId="0" xfId="0" applyFont="1" applyFill="1" applyBorder="1" applyAlignment="1">
      <alignment vertical="center"/>
    </xf>
    <xf numFmtId="0" fontId="4" fillId="0" borderId="0" xfId="0" applyNumberFormat="1" applyFont="1" applyFill="1"/>
    <xf numFmtId="0" fontId="4" fillId="0" borderId="0" xfId="0" applyNumberFormat="1" applyFont="1" applyFill="1" applyBorder="1"/>
    <xf numFmtId="0" fontId="4" fillId="0" borderId="19" xfId="0" applyNumberFormat="1" applyFont="1" applyFill="1" applyBorder="1"/>
    <xf numFmtId="0" fontId="4" fillId="6" borderId="0" xfId="0" applyNumberFormat="1" applyFont="1" applyFill="1"/>
    <xf numFmtId="0" fontId="27" fillId="0" borderId="0" xfId="0" applyNumberFormat="1" applyFont="1" applyFill="1" applyBorder="1" applyAlignment="1"/>
    <xf numFmtId="0" fontId="3" fillId="0" borderId="18" xfId="0" applyFont="1" applyFill="1" applyBorder="1"/>
    <xf numFmtId="0" fontId="8" fillId="0" borderId="0" xfId="0" applyNumberFormat="1" applyFont="1" applyFill="1" applyBorder="1"/>
    <xf numFmtId="0" fontId="4" fillId="0" borderId="0" xfId="0" applyNumberFormat="1" applyFont="1" applyFill="1" applyBorder="1" applyAlignment="1">
      <alignment horizontal="centerContinuous"/>
    </xf>
    <xf numFmtId="43" fontId="4" fillId="5" borderId="14" xfId="0" applyNumberFormat="1" applyFont="1" applyFill="1" applyBorder="1" applyAlignment="1" applyProtection="1">
      <alignment vertical="center"/>
    </xf>
    <xf numFmtId="44" fontId="27" fillId="0" borderId="26" xfId="3" applyFont="1" applyFill="1" applyBorder="1"/>
    <xf numFmtId="0" fontId="21" fillId="0" borderId="25" xfId="0" applyNumberFormat="1" applyFont="1" applyFill="1" applyBorder="1" applyAlignment="1">
      <alignment horizontal="center"/>
    </xf>
    <xf numFmtId="176" fontId="28" fillId="0" borderId="41" xfId="0" applyNumberFormat="1" applyFont="1" applyFill="1" applyBorder="1" applyAlignment="1"/>
    <xf numFmtId="0" fontId="51" fillId="0" borderId="0" xfId="0" applyNumberFormat="1" applyFont="1" applyFill="1" applyBorder="1" applyAlignment="1">
      <alignment horizontal="left"/>
    </xf>
    <xf numFmtId="169" fontId="22" fillId="0" borderId="0" xfId="0" applyNumberFormat="1" applyFont="1" applyFill="1" applyBorder="1" applyAlignment="1"/>
    <xf numFmtId="177" fontId="22" fillId="0" borderId="29" xfId="1" applyNumberFormat="1" applyFont="1" applyFill="1" applyBorder="1" applyAlignment="1">
      <alignment horizontal="right"/>
    </xf>
    <xf numFmtId="171" fontId="22" fillId="0" borderId="0" xfId="0" applyNumberFormat="1" applyFont="1" applyFill="1" applyBorder="1" applyAlignment="1"/>
    <xf numFmtId="176" fontId="22" fillId="0" borderId="0" xfId="0" applyNumberFormat="1" applyFont="1" applyFill="1" applyBorder="1" applyAlignment="1"/>
    <xf numFmtId="171" fontId="22" fillId="0" borderId="29" xfId="0" applyNumberFormat="1" applyFont="1" applyFill="1" applyBorder="1" applyAlignment="1"/>
    <xf numFmtId="176" fontId="52" fillId="0" borderId="26" xfId="0" applyNumberFormat="1" applyFont="1" applyFill="1" applyBorder="1" applyAlignment="1"/>
    <xf numFmtId="0" fontId="52" fillId="0" borderId="0" xfId="0" applyFont="1" applyFill="1" applyBorder="1" applyAlignment="1">
      <alignment horizontal="center"/>
    </xf>
    <xf numFmtId="0" fontId="52" fillId="0" borderId="0" xfId="0" applyNumberFormat="1" applyFont="1" applyFill="1" applyBorder="1"/>
    <xf numFmtId="176" fontId="22" fillId="0" borderId="24" xfId="0" applyNumberFormat="1" applyFont="1" applyFill="1" applyBorder="1" applyAlignment="1"/>
    <xf numFmtId="169" fontId="23" fillId="0" borderId="0" xfId="0" applyNumberFormat="1" applyFont="1" applyFill="1" applyBorder="1" applyAlignment="1"/>
    <xf numFmtId="44" fontId="22" fillId="0" borderId="24" xfId="3" applyFont="1" applyFill="1" applyBorder="1" applyAlignment="1"/>
    <xf numFmtId="176" fontId="22" fillId="0" borderId="39" xfId="0" applyNumberFormat="1" applyFont="1" applyFill="1" applyBorder="1" applyAlignment="1"/>
    <xf numFmtId="0" fontId="53" fillId="0" borderId="0" xfId="0" applyNumberFormat="1" applyFont="1" applyFill="1" applyBorder="1" applyAlignment="1">
      <alignment horizontal="right" vertical="top"/>
    </xf>
    <xf numFmtId="0" fontId="52" fillId="0" borderId="0" xfId="0" applyNumberFormat="1" applyFont="1" applyFill="1" applyBorder="1" applyAlignment="1"/>
    <xf numFmtId="0" fontId="52" fillId="0" borderId="0" xfId="0" applyFont="1" applyFill="1" applyBorder="1" applyAlignment="1">
      <alignment vertical="center"/>
    </xf>
    <xf numFmtId="0" fontId="32" fillId="0" borderId="37" xfId="0" applyNumberFormat="1" applyFont="1" applyFill="1" applyBorder="1" applyAlignment="1">
      <alignment horizontal="centerContinuous"/>
    </xf>
    <xf numFmtId="0" fontId="20" fillId="0" borderId="0" xfId="0" applyNumberFormat="1" applyFont="1" applyFill="1" applyBorder="1"/>
    <xf numFmtId="0" fontId="39" fillId="0" borderId="11" xfId="0" applyFont="1" applyFill="1" applyBorder="1" applyAlignment="1" applyProtection="1">
      <alignment horizontal="center"/>
      <protection locked="0"/>
    </xf>
    <xf numFmtId="0" fontId="54" fillId="0" borderId="0" xfId="0" applyNumberFormat="1" applyFont="1" applyFill="1"/>
    <xf numFmtId="0" fontId="55" fillId="4" borderId="0" xfId="0" applyFont="1" applyFill="1" applyAlignment="1">
      <alignment vertical="center"/>
    </xf>
    <xf numFmtId="4" fontId="0" fillId="2" borderId="0" xfId="0" applyNumberFormat="1" applyBorder="1"/>
    <xf numFmtId="4" fontId="56" fillId="2" borderId="0" xfId="0" applyNumberFormat="1" applyFont="1"/>
    <xf numFmtId="0" fontId="5" fillId="2" borderId="0" xfId="0" applyFont="1" applyAlignment="1">
      <alignment horizontal="center"/>
    </xf>
    <xf numFmtId="0" fontId="5" fillId="2" borderId="0" xfId="0" applyFont="1"/>
    <xf numFmtId="0" fontId="5" fillId="2" borderId="0" xfId="0" applyFont="1" applyAlignment="1"/>
    <xf numFmtId="169" fontId="40" fillId="2" borderId="0" xfId="0" applyNumberFormat="1" applyFont="1"/>
    <xf numFmtId="169" fontId="40" fillId="0" borderId="0" xfId="0" applyNumberFormat="1" applyFont="1" applyFill="1"/>
    <xf numFmtId="10" fontId="5" fillId="2" borderId="0" xfId="0" applyNumberFormat="1" applyFont="1"/>
    <xf numFmtId="169" fontId="5" fillId="2" borderId="0" xfId="0" applyNumberFormat="1" applyFont="1"/>
    <xf numFmtId="170" fontId="40" fillId="2" borderId="0" xfId="0" applyNumberFormat="1" applyFont="1"/>
    <xf numFmtId="0" fontId="5" fillId="2" borderId="0" xfId="0" quotePrefix="1" applyFont="1" applyAlignment="1">
      <alignment horizontal="center"/>
    </xf>
    <xf numFmtId="171" fontId="5" fillId="2" borderId="0" xfId="0" applyNumberFormat="1" applyFont="1"/>
    <xf numFmtId="165" fontId="5" fillId="2" borderId="0" xfId="0" applyNumberFormat="1" applyFont="1"/>
    <xf numFmtId="0" fontId="5" fillId="4" borderId="0" xfId="0" applyFont="1" applyFill="1"/>
    <xf numFmtId="4" fontId="5" fillId="2" borderId="0" xfId="0" applyNumberFormat="1" applyFont="1"/>
    <xf numFmtId="0" fontId="5" fillId="2" borderId="0" xfId="0" applyFont="1" applyBorder="1" applyAlignment="1">
      <alignment horizontal="center" vertical="top"/>
    </xf>
    <xf numFmtId="0" fontId="5" fillId="2" borderId="0" xfId="0" applyFont="1" applyBorder="1" applyAlignment="1">
      <alignment horizontal="center"/>
    </xf>
    <xf numFmtId="165" fontId="5" fillId="0" borderId="0" xfId="0" applyNumberFormat="1" applyFont="1" applyFill="1"/>
    <xf numFmtId="0" fontId="5" fillId="2" borderId="0" xfId="0" applyFont="1" applyBorder="1"/>
    <xf numFmtId="0" fontId="5" fillId="2" borderId="42" xfId="0" applyFont="1" applyBorder="1" applyAlignment="1">
      <alignment horizontal="center"/>
    </xf>
    <xf numFmtId="0" fontId="5" fillId="2" borderId="24" xfId="0" applyFont="1" applyBorder="1" applyAlignment="1">
      <alignment horizontal="center"/>
    </xf>
    <xf numFmtId="0" fontId="5" fillId="2" borderId="24" xfId="0" applyFont="1" applyBorder="1"/>
    <xf numFmtId="0" fontId="5" fillId="0" borderId="0" xfId="0" applyFont="1" applyFill="1" applyBorder="1" applyAlignment="1">
      <alignment horizontal="center"/>
    </xf>
    <xf numFmtId="0" fontId="5" fillId="2" borderId="0" xfId="0" applyNumberFormat="1" applyFont="1" applyBorder="1" applyAlignment="1">
      <alignment horizontal="center"/>
    </xf>
    <xf numFmtId="0" fontId="5" fillId="2" borderId="24" xfId="0" applyFont="1" applyBorder="1" applyAlignment="1">
      <alignment horizontal="right"/>
    </xf>
    <xf numFmtId="4" fontId="41" fillId="4" borderId="0" xfId="0" applyNumberFormat="1" applyFont="1" applyFill="1"/>
    <xf numFmtId="4" fontId="41" fillId="4" borderId="24" xfId="0" applyNumberFormat="1" applyFont="1" applyFill="1" applyBorder="1"/>
    <xf numFmtId="4" fontId="5" fillId="4" borderId="0" xfId="0" applyNumberFormat="1" applyFont="1" applyFill="1" applyBorder="1"/>
    <xf numFmtId="4" fontId="5" fillId="2" borderId="0" xfId="0" applyNumberFormat="1" applyFont="1" applyBorder="1"/>
    <xf numFmtId="2" fontId="5" fillId="2" borderId="0" xfId="0" applyNumberFormat="1" applyFont="1" applyBorder="1"/>
    <xf numFmtId="4" fontId="5" fillId="2" borderId="24" xfId="0" applyNumberFormat="1" applyFont="1" applyBorder="1"/>
    <xf numFmtId="0" fontId="5" fillId="2" borderId="24" xfId="0" applyFont="1" applyBorder="1" applyAlignment="1">
      <alignment horizontal="center" vertical="top"/>
    </xf>
    <xf numFmtId="4" fontId="42" fillId="2" borderId="0" xfId="0" applyNumberFormat="1" applyFont="1"/>
    <xf numFmtId="4" fontId="5" fillId="2" borderId="41" xfId="0" applyNumberFormat="1" applyFont="1" applyBorder="1"/>
    <xf numFmtId="0" fontId="5" fillId="2" borderId="0" xfId="0" applyNumberFormat="1" applyFont="1" applyBorder="1" applyAlignment="1">
      <alignment horizontal="right"/>
    </xf>
    <xf numFmtId="168" fontId="56" fillId="2" borderId="0" xfId="0" applyNumberFormat="1" applyFont="1"/>
    <xf numFmtId="49" fontId="56" fillId="2" borderId="0" xfId="0" applyNumberFormat="1" applyFont="1"/>
    <xf numFmtId="169" fontId="56" fillId="0" borderId="0" xfId="0" applyNumberFormat="1" applyFont="1" applyFill="1"/>
    <xf numFmtId="165" fontId="56" fillId="0" borderId="0" xfId="0" applyNumberFormat="1" applyFont="1" applyFill="1"/>
    <xf numFmtId="4" fontId="56" fillId="0" borderId="0" xfId="0" applyNumberFormat="1" applyFont="1" applyFill="1"/>
    <xf numFmtId="4" fontId="56" fillId="0" borderId="0" xfId="0" applyNumberFormat="1" applyFont="1" applyFill="1" applyBorder="1"/>
    <xf numFmtId="4" fontId="56" fillId="8" borderId="0" xfId="0" applyNumberFormat="1" applyFont="1" applyFill="1" applyBorder="1"/>
    <xf numFmtId="180" fontId="56" fillId="8" borderId="0" xfId="0" applyNumberFormat="1" applyFont="1" applyFill="1"/>
    <xf numFmtId="169" fontId="5" fillId="0" borderId="0" xfId="0" applyNumberFormat="1" applyFont="1" applyFill="1"/>
    <xf numFmtId="0" fontId="6" fillId="2" borderId="0" xfId="0" applyNumberFormat="1" applyFont="1"/>
    <xf numFmtId="0" fontId="58" fillId="2" borderId="0" xfId="0" applyFont="1"/>
    <xf numFmtId="0" fontId="59" fillId="0" borderId="0" xfId="0" applyFont="1" applyFill="1" applyBorder="1"/>
    <xf numFmtId="0" fontId="59" fillId="2" borderId="0" xfId="0" applyNumberFormat="1" applyFont="1"/>
    <xf numFmtId="0" fontId="54" fillId="0" borderId="14" xfId="0" applyFont="1" applyFill="1" applyBorder="1" applyAlignment="1">
      <alignment horizontal="center" vertical="top"/>
    </xf>
    <xf numFmtId="0" fontId="54" fillId="0" borderId="31" xfId="0" applyFont="1" applyFill="1" applyBorder="1" applyAlignment="1">
      <alignment horizontal="center" vertical="top"/>
    </xf>
    <xf numFmtId="0" fontId="54" fillId="2" borderId="0" xfId="0" applyNumberFormat="1" applyFont="1" applyBorder="1"/>
    <xf numFmtId="0" fontId="54" fillId="0" borderId="31" xfId="0" applyFont="1" applyFill="1" applyBorder="1" applyAlignment="1"/>
    <xf numFmtId="0" fontId="54" fillId="0" borderId="28" xfId="0" applyFont="1" applyFill="1" applyBorder="1" applyAlignment="1"/>
    <xf numFmtId="0" fontId="54" fillId="2" borderId="0" xfId="0" applyNumberFormat="1" applyFont="1"/>
    <xf numFmtId="0" fontId="57" fillId="0" borderId="0" xfId="0" applyNumberFormat="1" applyFont="1" applyFill="1"/>
    <xf numFmtId="0" fontId="57" fillId="2" borderId="0" xfId="0" applyFont="1" applyBorder="1" applyAlignment="1">
      <alignment horizontal="center" wrapText="1"/>
    </xf>
    <xf numFmtId="0" fontId="50" fillId="2" borderId="0" xfId="0" applyFont="1"/>
    <xf numFmtId="0" fontId="58" fillId="2" borderId="14" xfId="0" applyFont="1" applyBorder="1" applyAlignment="1">
      <alignment horizontal="center"/>
    </xf>
    <xf numFmtId="0" fontId="60" fillId="2" borderId="14" xfId="0" applyFont="1" applyBorder="1" applyAlignment="1">
      <alignment horizontal="center"/>
    </xf>
    <xf numFmtId="0" fontId="58" fillId="0" borderId="14" xfId="4" applyFont="1" applyBorder="1" applyAlignment="1">
      <alignment horizontal="center" wrapText="1"/>
    </xf>
    <xf numFmtId="0" fontId="58" fillId="0" borderId="14" xfId="0" applyNumberFormat="1" applyFont="1" applyFill="1" applyBorder="1" applyAlignment="1">
      <alignment horizontal="center"/>
    </xf>
    <xf numFmtId="0" fontId="58" fillId="0" borderId="14" xfId="4" applyFont="1" applyBorder="1" applyAlignment="1">
      <alignment horizontal="center" vertical="top" wrapText="1"/>
    </xf>
    <xf numFmtId="0" fontId="60" fillId="2" borderId="14" xfId="0" applyFont="1" applyBorder="1" applyAlignment="1">
      <alignment horizontal="center" wrapText="1"/>
    </xf>
    <xf numFmtId="178" fontId="3" fillId="8" borderId="14" xfId="2" applyNumberFormat="1" applyFont="1" applyFill="1" applyBorder="1" applyAlignment="1">
      <alignment horizontal="center"/>
    </xf>
    <xf numFmtId="178" fontId="3" fillId="8" borderId="41" xfId="2" applyNumberFormat="1" applyFont="1" applyFill="1" applyBorder="1" applyAlignment="1">
      <alignment horizontal="center"/>
    </xf>
    <xf numFmtId="0" fontId="54" fillId="2" borderId="0" xfId="0" applyFont="1" applyBorder="1" applyAlignment="1">
      <alignment horizontal="right"/>
    </xf>
    <xf numFmtId="0" fontId="60" fillId="2" borderId="43" xfId="0" applyFont="1" applyBorder="1"/>
    <xf numFmtId="0" fontId="50" fillId="2" borderId="29" xfId="0" applyFont="1" applyBorder="1"/>
    <xf numFmtId="44" fontId="54" fillId="2" borderId="29" xfId="3" applyFont="1" applyFill="1" applyBorder="1"/>
    <xf numFmtId="44" fontId="50" fillId="2" borderId="0" xfId="3" applyFont="1" applyFill="1"/>
    <xf numFmtId="0" fontId="54" fillId="8" borderId="0" xfId="0" applyNumberFormat="1" applyFont="1" applyFill="1"/>
    <xf numFmtId="44" fontId="54" fillId="8" borderId="0" xfId="3" applyFont="1" applyFill="1"/>
    <xf numFmtId="0" fontId="57" fillId="8" borderId="0" xfId="0" applyNumberFormat="1" applyFont="1" applyFill="1"/>
    <xf numFmtId="43" fontId="54" fillId="2" borderId="0" xfId="0" applyNumberFormat="1" applyFont="1"/>
    <xf numFmtId="0" fontId="58" fillId="8" borderId="0" xfId="0" applyNumberFormat="1" applyFont="1" applyFill="1"/>
    <xf numFmtId="0" fontId="58" fillId="8" borderId="0" xfId="0" applyNumberFormat="1" applyFont="1" applyFill="1" applyAlignment="1">
      <alignment horizontal="center"/>
    </xf>
    <xf numFmtId="0" fontId="57" fillId="8" borderId="0" xfId="0" applyNumberFormat="1" applyFont="1" applyFill="1" applyAlignment="1">
      <alignment horizontal="center"/>
    </xf>
    <xf numFmtId="44" fontId="57" fillId="8" borderId="0" xfId="3" applyFont="1" applyFill="1"/>
    <xf numFmtId="0" fontId="62" fillId="8" borderId="14" xfId="0" applyFont="1" applyFill="1" applyBorder="1"/>
    <xf numFmtId="179" fontId="54" fillId="8" borderId="14" xfId="3" applyNumberFormat="1" applyFont="1" applyFill="1" applyBorder="1"/>
    <xf numFmtId="0" fontId="54" fillId="8" borderId="29" xfId="0" applyNumberFormat="1" applyFont="1" applyFill="1" applyBorder="1"/>
    <xf numFmtId="44" fontId="54" fillId="8" borderId="29" xfId="3" applyFont="1" applyFill="1" applyBorder="1"/>
    <xf numFmtId="0" fontId="54" fillId="2" borderId="29" xfId="0" applyNumberFormat="1" applyFont="1" applyBorder="1"/>
    <xf numFmtId="0" fontId="6" fillId="8" borderId="0" xfId="0" applyNumberFormat="1" applyFont="1" applyFill="1"/>
    <xf numFmtId="44" fontId="54" fillId="8" borderId="43" xfId="3" applyFont="1" applyFill="1" applyBorder="1"/>
    <xf numFmtId="0" fontId="63" fillId="2" borderId="16" xfId="0" applyNumberFormat="1" applyFont="1" applyBorder="1" applyAlignment="1">
      <alignment horizontal="centerContinuous"/>
    </xf>
    <xf numFmtId="0" fontId="64" fillId="2" borderId="0" xfId="0" applyNumberFormat="1" applyFont="1" applyBorder="1" applyAlignment="1">
      <alignment horizontal="centerContinuous"/>
    </xf>
    <xf numFmtId="0" fontId="63" fillId="0" borderId="0" xfId="0" applyNumberFormat="1" applyFont="1" applyFill="1" applyBorder="1" applyAlignment="1">
      <alignment horizontal="centerContinuous"/>
    </xf>
    <xf numFmtId="0" fontId="63" fillId="2" borderId="0" xfId="0" applyNumberFormat="1" applyFont="1" applyBorder="1" applyAlignment="1">
      <alignment horizontal="centerContinuous"/>
    </xf>
    <xf numFmtId="49" fontId="63" fillId="5" borderId="14" xfId="0" applyNumberFormat="1" applyFont="1" applyFill="1" applyBorder="1" applyAlignment="1" applyProtection="1">
      <alignment horizontal="center"/>
      <protection locked="0"/>
    </xf>
    <xf numFmtId="39" fontId="63" fillId="5" borderId="14" xfId="0" applyNumberFormat="1" applyFont="1" applyFill="1" applyBorder="1" applyAlignment="1" applyProtection="1">
      <alignment horizontal="center"/>
      <protection locked="0"/>
    </xf>
    <xf numFmtId="180" fontId="63" fillId="9" borderId="14" xfId="0" applyNumberFormat="1" applyFont="1" applyFill="1" applyBorder="1" applyAlignment="1" applyProtection="1">
      <alignment horizontal="center"/>
      <protection locked="0"/>
    </xf>
    <xf numFmtId="167" fontId="63" fillId="5" borderId="14" xfId="0" applyNumberFormat="1" applyFont="1" applyFill="1" applyBorder="1" applyAlignment="1" applyProtection="1">
      <alignment horizontal="center"/>
      <protection locked="0"/>
    </xf>
    <xf numFmtId="43" fontId="64" fillId="2" borderId="14" xfId="1" applyFont="1" applyFill="1" applyBorder="1" applyAlignment="1" applyProtection="1">
      <alignment horizontal="right"/>
    </xf>
    <xf numFmtId="164" fontId="63" fillId="5" borderId="14" xfId="0" applyNumberFormat="1" applyFont="1" applyFill="1" applyBorder="1" applyAlignment="1" applyProtection="1">
      <alignment horizontal="right"/>
      <protection locked="0"/>
    </xf>
    <xf numFmtId="43" fontId="63" fillId="7" borderId="14" xfId="1" applyFont="1" applyFill="1" applyBorder="1" applyAlignment="1" applyProtection="1">
      <alignment horizontal="right" vertical="center"/>
      <protection locked="0"/>
    </xf>
    <xf numFmtId="166" fontId="64" fillId="2" borderId="14" xfId="0" applyNumberFormat="1" applyFont="1" applyBorder="1" applyAlignment="1" applyProtection="1">
      <alignment horizontal="right"/>
    </xf>
    <xf numFmtId="164" fontId="64" fillId="2" borderId="14" xfId="0" applyNumberFormat="1" applyFont="1" applyBorder="1" applyAlignment="1" applyProtection="1">
      <alignment horizontal="right"/>
    </xf>
    <xf numFmtId="166" fontId="63" fillId="2" borderId="0" xfId="0" applyNumberFormat="1" applyFont="1" applyBorder="1" applyProtection="1"/>
    <xf numFmtId="0" fontId="63" fillId="2" borderId="0" xfId="0" applyNumberFormat="1" applyFont="1" applyBorder="1"/>
    <xf numFmtId="0" fontId="63" fillId="2" borderId="21" xfId="0" applyNumberFormat="1" applyFont="1" applyBorder="1"/>
    <xf numFmtId="172" fontId="65" fillId="2" borderId="0" xfId="0" applyNumberFormat="1" applyFont="1"/>
    <xf numFmtId="4" fontId="65" fillId="2" borderId="0" xfId="0" applyNumberFormat="1" applyFont="1"/>
    <xf numFmtId="0" fontId="66" fillId="2" borderId="0" xfId="0" applyNumberFormat="1" applyFont="1"/>
    <xf numFmtId="0" fontId="63" fillId="2" borderId="0" xfId="0" applyNumberFormat="1" applyFont="1"/>
    <xf numFmtId="0" fontId="67" fillId="6" borderId="14" xfId="0" applyNumberFormat="1" applyFont="1" applyFill="1" applyBorder="1"/>
    <xf numFmtId="43" fontId="67" fillId="7" borderId="14" xfId="1" applyFont="1" applyFill="1" applyBorder="1"/>
    <xf numFmtId="0" fontId="68" fillId="2" borderId="0" xfId="0" applyFont="1" applyAlignment="1"/>
    <xf numFmtId="0" fontId="70" fillId="8" borderId="14" xfId="4" applyNumberFormat="1" applyFont="1" applyFill="1" applyBorder="1" applyAlignment="1">
      <alignment horizontal="center"/>
    </xf>
    <xf numFmtId="179" fontId="71" fillId="0" borderId="14" xfId="3" applyNumberFormat="1" applyFont="1" applyFill="1" applyBorder="1" applyAlignment="1"/>
    <xf numFmtId="0" fontId="5" fillId="7" borderId="0" xfId="0" applyFont="1" applyFill="1" applyBorder="1" applyAlignment="1">
      <alignment horizontal="center" vertical="top"/>
    </xf>
    <xf numFmtId="0" fontId="59" fillId="8" borderId="0" xfId="0" applyNumberFormat="1" applyFont="1" applyFill="1"/>
    <xf numFmtId="0" fontId="54" fillId="8" borderId="0" xfId="0" applyNumberFormat="1" applyFont="1" applyFill="1" applyBorder="1"/>
    <xf numFmtId="0" fontId="50" fillId="8" borderId="0" xfId="0" applyFont="1" applyFill="1"/>
    <xf numFmtId="0" fontId="58" fillId="0" borderId="14" xfId="0" applyFont="1" applyFill="1" applyBorder="1" applyAlignment="1">
      <alignment vertical="center" wrapText="1"/>
    </xf>
    <xf numFmtId="179" fontId="72" fillId="0" borderId="14" xfId="3" applyNumberFormat="1" applyFont="1" applyFill="1" applyBorder="1" applyAlignment="1"/>
    <xf numFmtId="179" fontId="73" fillId="0" borderId="14" xfId="3" applyNumberFormat="1" applyFont="1" applyFill="1" applyBorder="1" applyAlignment="1"/>
    <xf numFmtId="4" fontId="5" fillId="2" borderId="0" xfId="0" applyNumberFormat="1" applyFont="1" applyBorder="1" applyAlignment="1">
      <alignment horizontal="center" vertical="top"/>
    </xf>
    <xf numFmtId="171" fontId="22" fillId="0" borderId="0" xfId="0" applyNumberFormat="1" applyFont="1" applyFill="1" applyBorder="1"/>
    <xf numFmtId="0" fontId="22" fillId="0" borderId="0" xfId="0" applyNumberFormat="1" applyFont="1" applyFill="1" applyBorder="1" applyAlignment="1">
      <alignment horizontal="right"/>
    </xf>
    <xf numFmtId="169" fontId="22" fillId="0" borderId="40" xfId="0" applyNumberFormat="1" applyFont="1" applyFill="1" applyBorder="1" applyAlignment="1">
      <alignment horizontal="right" vertical="top"/>
    </xf>
    <xf numFmtId="0" fontId="43" fillId="9" borderId="31" xfId="0" applyFont="1" applyFill="1" applyBorder="1" applyAlignment="1">
      <alignment wrapText="1"/>
    </xf>
    <xf numFmtId="0" fontId="45" fillId="2" borderId="0" xfId="0" applyNumberFormat="1" applyFont="1" applyAlignment="1">
      <alignment horizontal="centerContinuous"/>
    </xf>
    <xf numFmtId="0" fontId="46" fillId="2" borderId="0" xfId="0" applyNumberFormat="1" applyFont="1"/>
    <xf numFmtId="0" fontId="30" fillId="2" borderId="0" xfId="0" applyNumberFormat="1" applyFont="1" applyAlignment="1">
      <alignment horizontal="centerContinuous"/>
    </xf>
    <xf numFmtId="0" fontId="18" fillId="2" borderId="42" xfId="0" applyNumberFormat="1" applyFont="1" applyBorder="1" applyAlignment="1">
      <alignment horizontal="center"/>
    </xf>
    <xf numFmtId="0" fontId="18" fillId="2" borderId="42" xfId="0" applyNumberFormat="1" applyFont="1" applyBorder="1"/>
    <xf numFmtId="0" fontId="18" fillId="2" borderId="14" xfId="0" applyNumberFormat="1" applyFont="1" applyBorder="1" applyAlignment="1">
      <alignment horizontal="center"/>
    </xf>
    <xf numFmtId="0" fontId="18" fillId="2" borderId="41" xfId="0" applyNumberFormat="1" applyFont="1" applyBorder="1" applyAlignment="1">
      <alignment horizontal="center"/>
    </xf>
    <xf numFmtId="0" fontId="18" fillId="2" borderId="0" xfId="0" applyNumberFormat="1" applyFont="1" applyAlignment="1">
      <alignment horizontal="center"/>
    </xf>
    <xf numFmtId="0" fontId="18" fillId="2" borderId="0" xfId="0" applyNumberFormat="1" applyFont="1"/>
    <xf numFmtId="0" fontId="18" fillId="8" borderId="0" xfId="0" applyNumberFormat="1" applyFont="1" applyFill="1" applyBorder="1" applyAlignment="1">
      <alignment horizontal="center"/>
    </xf>
    <xf numFmtId="164" fontId="18" fillId="2" borderId="14" xfId="0" applyNumberFormat="1" applyFont="1" applyBorder="1"/>
    <xf numFmtId="164" fontId="18" fillId="0" borderId="14" xfId="0" applyNumberFormat="1" applyFont="1" applyFill="1" applyBorder="1"/>
    <xf numFmtId="0" fontId="46" fillId="0" borderId="0" xfId="0" applyNumberFormat="1" applyFont="1" applyFill="1"/>
    <xf numFmtId="164" fontId="76" fillId="2" borderId="0" xfId="0" applyNumberFormat="1" applyFont="1"/>
    <xf numFmtId="174" fontId="47" fillId="2" borderId="2" xfId="0" applyNumberFormat="1" applyFont="1" applyBorder="1" applyProtection="1">
      <protection locked="0"/>
    </xf>
    <xf numFmtId="0" fontId="30" fillId="2" borderId="0" xfId="0" applyNumberFormat="1" applyFont="1" applyAlignment="1">
      <alignment horizontal="center"/>
    </xf>
    <xf numFmtId="174" fontId="30" fillId="2" borderId="1" xfId="0" applyNumberFormat="1" applyFont="1" applyBorder="1"/>
    <xf numFmtId="174" fontId="30" fillId="2" borderId="45" xfId="0" applyNumberFormat="1" applyFont="1" applyBorder="1"/>
    <xf numFmtId="0" fontId="48" fillId="2" borderId="0" xfId="0" applyNumberFormat="1" applyFont="1"/>
    <xf numFmtId="0" fontId="18" fillId="5" borderId="14" xfId="0" applyNumberFormat="1" applyFont="1" applyFill="1" applyBorder="1" applyAlignment="1">
      <alignment vertical="center"/>
    </xf>
    <xf numFmtId="174" fontId="18" fillId="5" borderId="14" xfId="0" applyNumberFormat="1" applyFont="1" applyFill="1" applyBorder="1" applyAlignment="1">
      <alignment vertical="center"/>
    </xf>
    <xf numFmtId="164" fontId="30" fillId="5" borderId="14" xfId="0" applyNumberFormat="1" applyFont="1" applyFill="1" applyBorder="1" applyAlignment="1">
      <alignment vertical="center"/>
    </xf>
    <xf numFmtId="174" fontId="30" fillId="2" borderId="2" xfId="0" applyNumberFormat="1" applyFont="1" applyBorder="1"/>
    <xf numFmtId="0" fontId="46" fillId="2" borderId="0" xfId="0" applyNumberFormat="1" applyFont="1" applyAlignment="1">
      <alignment vertical="center"/>
    </xf>
    <xf numFmtId="174" fontId="18" fillId="2" borderId="0" xfId="0" applyNumberFormat="1" applyFont="1" applyAlignment="1">
      <alignment vertical="center"/>
    </xf>
    <xf numFmtId="0" fontId="18" fillId="5" borderId="42" xfId="0" applyNumberFormat="1" applyFont="1" applyFill="1" applyBorder="1" applyAlignment="1">
      <alignment horizontal="center" vertical="center"/>
    </xf>
    <xf numFmtId="174" fontId="18" fillId="2" borderId="0" xfId="0" applyNumberFormat="1" applyFont="1"/>
    <xf numFmtId="174" fontId="18" fillId="5" borderId="14" xfId="0" applyNumberFormat="1" applyFont="1" applyFill="1" applyBorder="1" applyAlignment="1">
      <alignment horizontal="left" vertical="center"/>
    </xf>
    <xf numFmtId="0" fontId="46" fillId="2" borderId="32" xfId="0" applyNumberFormat="1" applyFont="1" applyBorder="1"/>
    <xf numFmtId="0" fontId="30" fillId="5" borderId="14" xfId="0" applyNumberFormat="1" applyFont="1" applyFill="1" applyBorder="1" applyAlignment="1">
      <alignment vertical="center"/>
    </xf>
    <xf numFmtId="0" fontId="46" fillId="2" borderId="0" xfId="0" applyNumberFormat="1" applyFont="1" applyAlignment="1">
      <alignment horizontal="center"/>
    </xf>
    <xf numFmtId="0" fontId="77" fillId="2" borderId="0" xfId="0" applyFont="1"/>
    <xf numFmtId="0" fontId="77" fillId="2" borderId="0" xfId="0" applyFont="1" applyAlignment="1">
      <alignment horizontal="center"/>
    </xf>
    <xf numFmtId="0" fontId="77" fillId="2" borderId="0" xfId="0" applyFont="1" applyBorder="1" applyAlignment="1">
      <alignment horizontal="center"/>
    </xf>
    <xf numFmtId="0" fontId="77" fillId="2" borderId="24" xfId="0" applyFont="1" applyBorder="1" applyAlignment="1">
      <alignment horizontal="center"/>
    </xf>
    <xf numFmtId="0" fontId="77" fillId="2" borderId="0" xfId="0" applyFont="1" applyBorder="1"/>
    <xf numFmtId="44" fontId="54" fillId="8" borderId="0" xfId="3" applyFont="1" applyFill="1" applyBorder="1"/>
    <xf numFmtId="0" fontId="78" fillId="8" borderId="0" xfId="0" applyNumberFormat="1" applyFont="1" applyFill="1"/>
    <xf numFmtId="0" fontId="72" fillId="8" borderId="0" xfId="0" applyNumberFormat="1" applyFont="1" applyFill="1"/>
    <xf numFmtId="44" fontId="72" fillId="8" borderId="0" xfId="3" applyFont="1" applyFill="1"/>
    <xf numFmtId="0" fontId="60" fillId="8" borderId="0" xfId="0" applyNumberFormat="1" applyFont="1" applyFill="1" applyBorder="1"/>
    <xf numFmtId="0" fontId="60" fillId="8" borderId="41" xfId="0" applyNumberFormat="1" applyFont="1" applyFill="1" applyBorder="1" applyAlignment="1">
      <alignment horizontal="center"/>
    </xf>
    <xf numFmtId="0" fontId="60" fillId="8" borderId="24" xfId="0" applyNumberFormat="1" applyFont="1" applyFill="1" applyBorder="1"/>
    <xf numFmtId="6" fontId="60" fillId="8" borderId="14" xfId="0" applyNumberFormat="1" applyFont="1" applyFill="1" applyBorder="1"/>
    <xf numFmtId="6" fontId="60" fillId="8" borderId="32" xfId="0" applyNumberFormat="1" applyFont="1" applyFill="1" applyBorder="1" applyAlignment="1">
      <alignment horizontal="center"/>
    </xf>
    <xf numFmtId="0" fontId="58" fillId="8" borderId="0" xfId="0" applyNumberFormat="1" applyFont="1" applyFill="1" applyBorder="1"/>
    <xf numFmtId="0" fontId="58" fillId="8" borderId="0" xfId="0" applyNumberFormat="1" applyFont="1" applyFill="1" applyBorder="1" applyAlignment="1">
      <alignment horizontal="center"/>
    </xf>
    <xf numFmtId="6" fontId="58" fillId="8" borderId="0" xfId="0" applyNumberFormat="1" applyFont="1" applyFill="1" applyBorder="1"/>
    <xf numFmtId="0" fontId="60" fillId="8" borderId="29" xfId="0" applyNumberFormat="1" applyFont="1" applyFill="1" applyBorder="1"/>
    <xf numFmtId="0" fontId="61" fillId="2" borderId="0" xfId="0" applyNumberFormat="1" applyFont="1"/>
    <xf numFmtId="0" fontId="61" fillId="8" borderId="0" xfId="0" applyNumberFormat="1" applyFont="1" applyFill="1"/>
    <xf numFmtId="0" fontId="60" fillId="7" borderId="14" xfId="0" applyFont="1" applyFill="1" applyBorder="1"/>
    <xf numFmtId="0" fontId="60" fillId="8" borderId="31" xfId="0" applyNumberFormat="1" applyFont="1" applyFill="1" applyBorder="1"/>
    <xf numFmtId="0" fontId="60" fillId="7" borderId="31" xfId="0" applyNumberFormat="1" applyFont="1" applyFill="1" applyBorder="1" applyAlignment="1">
      <alignment horizontal="center"/>
    </xf>
    <xf numFmtId="44" fontId="72" fillId="8" borderId="29" xfId="3" applyFont="1" applyFill="1" applyBorder="1"/>
    <xf numFmtId="0" fontId="74" fillId="2" borderId="0" xfId="0" applyNumberFormat="1" applyFont="1" applyBorder="1" applyAlignment="1">
      <alignment vertical="top" wrapText="1"/>
    </xf>
    <xf numFmtId="49" fontId="69" fillId="2" borderId="0" xfId="0" applyNumberFormat="1" applyFont="1" applyBorder="1" applyAlignment="1">
      <alignment horizontal="center" vertical="top"/>
    </xf>
    <xf numFmtId="0" fontId="75" fillId="8" borderId="0" xfId="0" applyNumberFormat="1" applyFont="1" applyFill="1" applyBorder="1" applyAlignment="1">
      <alignment vertical="top"/>
    </xf>
    <xf numFmtId="0" fontId="80" fillId="8" borderId="14" xfId="4" applyNumberFormat="1" applyFont="1" applyFill="1" applyBorder="1" applyAlignment="1">
      <alignment horizontal="center"/>
    </xf>
    <xf numFmtId="43" fontId="64" fillId="0" borderId="14" xfId="1" applyFont="1" applyFill="1" applyBorder="1" applyAlignment="1" applyProtection="1">
      <alignment horizontal="right"/>
    </xf>
    <xf numFmtId="43" fontId="67" fillId="6" borderId="14" xfId="1" applyFont="1" applyFill="1" applyBorder="1"/>
    <xf numFmtId="0" fontId="8" fillId="4" borderId="44" xfId="0" applyFont="1" applyFill="1" applyBorder="1" applyAlignment="1">
      <alignment horizontal="centerContinuous" wrapText="1"/>
    </xf>
    <xf numFmtId="0" fontId="14" fillId="0" borderId="0" xfId="0" applyFont="1" applyFill="1" applyBorder="1" applyAlignment="1" applyProtection="1">
      <alignment horizontal="center"/>
      <protection locked="0"/>
    </xf>
    <xf numFmtId="0" fontId="14" fillId="0" borderId="34" xfId="0" applyFont="1" applyFill="1" applyBorder="1" applyAlignment="1" applyProtection="1">
      <alignment horizontal="center"/>
      <protection locked="0"/>
    </xf>
    <xf numFmtId="0" fontId="0" fillId="0" borderId="35" xfId="0" applyFill="1" applyBorder="1" applyAlignment="1" applyProtection="1">
      <alignment horizontal="center"/>
      <protection locked="0"/>
    </xf>
    <xf numFmtId="0" fontId="8" fillId="4" borderId="28" xfId="0" applyFont="1" applyFill="1" applyBorder="1" applyAlignment="1">
      <alignment horizontal="left" wrapText="1"/>
    </xf>
    <xf numFmtId="0" fontId="0" fillId="7" borderId="0" xfId="0" applyFill="1" applyAlignment="1">
      <alignment horizontal="centerContinuous"/>
    </xf>
    <xf numFmtId="6" fontId="58" fillId="2" borderId="0" xfId="0" applyNumberFormat="1" applyFont="1"/>
    <xf numFmtId="43" fontId="60" fillId="7" borderId="14" xfId="1" applyFont="1" applyFill="1" applyBorder="1"/>
    <xf numFmtId="43" fontId="50" fillId="7" borderId="14" xfId="1" applyFont="1" applyFill="1" applyBorder="1"/>
    <xf numFmtId="43" fontId="58" fillId="7" borderId="14" xfId="1" applyFont="1" applyFill="1" applyBorder="1"/>
    <xf numFmtId="0" fontId="55" fillId="10" borderId="14" xfId="0" applyNumberFormat="1" applyFont="1" applyFill="1" applyBorder="1" applyAlignment="1">
      <alignment horizontal="center"/>
    </xf>
    <xf numFmtId="0" fontId="70" fillId="4" borderId="9" xfId="0" applyFont="1" applyFill="1" applyBorder="1" applyAlignment="1">
      <alignment horizontal="center" wrapText="1"/>
    </xf>
    <xf numFmtId="0" fontId="12" fillId="4" borderId="8" xfId="0" applyFont="1" applyFill="1" applyBorder="1" applyAlignment="1">
      <alignment horizontal="center" wrapText="1"/>
    </xf>
    <xf numFmtId="39" fontId="0" fillId="0" borderId="11" xfId="0" applyNumberFormat="1" applyFill="1" applyBorder="1" applyAlignment="1" applyProtection="1">
      <alignment horizontal="center"/>
      <protection locked="0"/>
    </xf>
    <xf numFmtId="173" fontId="0" fillId="0" borderId="0" xfId="0" applyNumberFormat="1" applyFill="1" applyBorder="1" applyAlignment="1" applyProtection="1">
      <alignment horizontal="center"/>
      <protection locked="0"/>
    </xf>
    <xf numFmtId="173" fontId="55" fillId="7" borderId="43" xfId="0" applyNumberFormat="1" applyFont="1" applyFill="1" applyBorder="1" applyAlignment="1" applyProtection="1">
      <alignment horizontal="center"/>
    </xf>
    <xf numFmtId="0" fontId="14" fillId="0" borderId="10" xfId="0" applyFont="1" applyFill="1" applyBorder="1" applyAlignment="1" applyProtection="1">
      <alignment horizontal="left"/>
      <protection locked="0"/>
    </xf>
    <xf numFmtId="39" fontId="4" fillId="7" borderId="43" xfId="0" applyNumberFormat="1" applyFont="1" applyFill="1" applyBorder="1" applyAlignment="1" applyProtection="1">
      <alignment horizontal="center"/>
    </xf>
    <xf numFmtId="0" fontId="0" fillId="11" borderId="0" xfId="0" applyFill="1"/>
    <xf numFmtId="0" fontId="12" fillId="4" borderId="14" xfId="0" applyFont="1" applyFill="1" applyBorder="1" applyAlignment="1">
      <alignment horizontal="center" wrapText="1"/>
    </xf>
    <xf numFmtId="179" fontId="58" fillId="0" borderId="14" xfId="3" applyNumberFormat="1" applyFont="1" applyFill="1" applyBorder="1"/>
    <xf numFmtId="179" fontId="60" fillId="0" borderId="31" xfId="3" applyNumberFormat="1" applyFont="1" applyFill="1" applyBorder="1"/>
    <xf numFmtId="179" fontId="58" fillId="0" borderId="14" xfId="3" applyNumberFormat="1" applyFont="1" applyFill="1" applyBorder="1" applyAlignment="1">
      <alignment horizontal="center"/>
    </xf>
    <xf numFmtId="0" fontId="54" fillId="0" borderId="31" xfId="0" applyNumberFormat="1" applyFont="1" applyFill="1" applyBorder="1" applyAlignment="1">
      <alignment vertical="top"/>
    </xf>
    <xf numFmtId="0" fontId="54" fillId="0" borderId="14" xfId="0" applyNumberFormat="1" applyFont="1" applyFill="1" applyBorder="1" applyAlignment="1">
      <alignment horizontal="center" vertical="top"/>
    </xf>
    <xf numFmtId="0" fontId="54" fillId="0" borderId="31" xfId="0" applyNumberFormat="1" applyFont="1" applyFill="1" applyBorder="1" applyAlignment="1"/>
    <xf numFmtId="0" fontId="54" fillId="0" borderId="31" xfId="0" applyNumberFormat="1" applyFont="1" applyFill="1" applyBorder="1" applyAlignment="1">
      <alignment horizontal="center" vertical="top"/>
    </xf>
    <xf numFmtId="0" fontId="54" fillId="0" borderId="28" xfId="0" applyNumberFormat="1" applyFont="1" applyFill="1" applyBorder="1" applyAlignment="1">
      <alignment horizontal="center" vertical="top"/>
    </xf>
    <xf numFmtId="0" fontId="54" fillId="0" borderId="41" xfId="0" applyNumberFormat="1" applyFont="1" applyFill="1" applyBorder="1" applyAlignment="1">
      <alignment horizontal="center" vertical="top"/>
    </xf>
    <xf numFmtId="4" fontId="5" fillId="8" borderId="24" xfId="0" applyNumberFormat="1" applyFont="1" applyFill="1" applyBorder="1"/>
    <xf numFmtId="0" fontId="5" fillId="8" borderId="24" xfId="0" applyFont="1" applyFill="1" applyBorder="1" applyAlignment="1">
      <alignment horizontal="center" vertical="top"/>
    </xf>
    <xf numFmtId="10" fontId="5" fillId="0" borderId="0" xfId="0" applyNumberFormat="1" applyFont="1" applyFill="1"/>
    <xf numFmtId="0" fontId="5" fillId="0" borderId="24" xfId="0" applyFont="1" applyFill="1" applyBorder="1" applyAlignment="1">
      <alignment horizontal="center"/>
    </xf>
    <xf numFmtId="0" fontId="75" fillId="2" borderId="0" xfId="0" applyNumberFormat="1" applyFont="1" applyBorder="1" applyAlignment="1">
      <alignment vertical="top" wrapText="1"/>
    </xf>
    <xf numFmtId="0" fontId="0" fillId="2" borderId="0" xfId="0" applyNumberFormat="1" applyBorder="1" applyAlignment="1">
      <alignment wrapText="1"/>
    </xf>
    <xf numFmtId="0" fontId="44" fillId="2" borderId="0" xfId="0" applyNumberFormat="1" applyFont="1" applyBorder="1" applyAlignment="1">
      <alignment wrapText="1"/>
    </xf>
    <xf numFmtId="0" fontId="52" fillId="0" borderId="0" xfId="0" applyNumberFormat="1" applyFont="1" applyFill="1" applyBorder="1" applyAlignment="1"/>
    <xf numFmtId="0" fontId="52" fillId="0" borderId="0" xfId="0" applyFont="1" applyFill="1" applyBorder="1" applyAlignment="1">
      <alignment horizontal="left"/>
    </xf>
    <xf numFmtId="0" fontId="77" fillId="2" borderId="0" xfId="0" applyNumberFormat="1" applyFont="1" applyBorder="1" applyAlignment="1"/>
    <xf numFmtId="0" fontId="27" fillId="0" borderId="0" xfId="0" applyNumberFormat="1" applyFont="1" applyFill="1" applyBorder="1" applyAlignment="1"/>
    <xf numFmtId="0" fontId="24" fillId="0" borderId="0" xfId="0" applyFont="1" applyFill="1" applyBorder="1" applyAlignment="1">
      <alignment horizontal="left"/>
    </xf>
    <xf numFmtId="0" fontId="0" fillId="2" borderId="0" xfId="0" applyNumberFormat="1" applyBorder="1" applyAlignment="1"/>
    <xf numFmtId="0" fontId="22" fillId="0" borderId="0" xfId="0" applyNumberFormat="1" applyFont="1" applyFill="1" applyBorder="1" applyAlignment="1"/>
    <xf numFmtId="0" fontId="31" fillId="9" borderId="44" xfId="0" applyNumberFormat="1" applyFont="1" applyFill="1" applyBorder="1" applyAlignment="1">
      <alignment horizontal="centerContinuous" wrapText="1"/>
    </xf>
    <xf numFmtId="0" fontId="44" fillId="9" borderId="44" xfId="0" applyNumberFormat="1" applyFont="1" applyFill="1" applyBorder="1" applyAlignment="1">
      <alignment horizontal="centerContinuous" wrapText="1"/>
    </xf>
    <xf numFmtId="0" fontId="44" fillId="9" borderId="32" xfId="0" applyNumberFormat="1" applyFont="1" applyFill="1" applyBorder="1" applyAlignment="1">
      <alignment horizontal="centerContinuous" wrapText="1"/>
    </xf>
    <xf numFmtId="0" fontId="5" fillId="2" borderId="0" xfId="0" applyFont="1" applyAlignment="1">
      <alignment horizontal="centerContinuous"/>
    </xf>
    <xf numFmtId="0" fontId="5" fillId="2" borderId="31" xfId="0" applyFont="1" applyBorder="1" applyAlignment="1">
      <alignment horizontal="centerContinuous"/>
    </xf>
    <xf numFmtId="0" fontId="5" fillId="2" borderId="44" xfId="0" applyFont="1" applyBorder="1" applyAlignment="1">
      <alignment horizontal="centerContinuous"/>
    </xf>
    <xf numFmtId="0" fontId="5" fillId="2" borderId="32" xfId="0" applyFont="1" applyBorder="1" applyAlignment="1">
      <alignment horizontal="centerContinuous"/>
    </xf>
    <xf numFmtId="0" fontId="60" fillId="8" borderId="14" xfId="0" applyNumberFormat="1" applyFont="1" applyFill="1" applyBorder="1" applyAlignment="1">
      <alignment horizontal="centerContinuous" wrapText="1"/>
    </xf>
    <xf numFmtId="0" fontId="56" fillId="2" borderId="14" xfId="0" applyNumberFormat="1" applyFont="1" applyBorder="1" applyAlignment="1">
      <alignment horizontal="centerContinuous" wrapText="1"/>
    </xf>
    <xf numFmtId="0" fontId="61" fillId="0" borderId="46" xfId="0" applyFont="1" applyFill="1" applyBorder="1" applyAlignment="1">
      <alignment horizontal="centerContinuous" wrapText="1"/>
    </xf>
    <xf numFmtId="0" fontId="61" fillId="0" borderId="47" xfId="0" applyNumberFormat="1" applyFont="1" applyFill="1" applyBorder="1" applyAlignment="1">
      <alignment horizontal="centerContinuous" wrapText="1"/>
    </xf>
    <xf numFmtId="0" fontId="61" fillId="0" borderId="48" xfId="0" applyNumberFormat="1" applyFont="1" applyFill="1" applyBorder="1" applyAlignment="1">
      <alignment horizontal="centerContinuous" wrapText="1"/>
    </xf>
    <xf numFmtId="0" fontId="58" fillId="2" borderId="0" xfId="0" applyFont="1" applyBorder="1" applyAlignment="1"/>
    <xf numFmtId="0" fontId="74" fillId="2" borderId="0" xfId="0" applyFont="1" applyBorder="1" applyAlignment="1"/>
    <xf numFmtId="0" fontId="74" fillId="2" borderId="0" xfId="0" applyNumberFormat="1" applyFont="1" applyBorder="1" applyAlignment="1"/>
    <xf numFmtId="0" fontId="54" fillId="2" borderId="0" xfId="0" applyNumberFormat="1" applyFont="1" applyBorder="1" applyAlignment="1"/>
    <xf numFmtId="0" fontId="81" fillId="0" borderId="0" xfId="0" applyFont="1" applyFill="1" applyBorder="1" applyAlignment="1">
      <alignment horizontal="centerContinuous" vertical="center"/>
    </xf>
    <xf numFmtId="0" fontId="54" fillId="8" borderId="0" xfId="0" applyFont="1" applyFill="1" applyBorder="1" applyAlignment="1">
      <alignment horizontal="centerContinuous"/>
    </xf>
    <xf numFmtId="0" fontId="54" fillId="8" borderId="0" xfId="0" applyFont="1" applyFill="1" applyAlignment="1">
      <alignment horizontal="centerContinuous"/>
    </xf>
    <xf numFmtId="0" fontId="59" fillId="8" borderId="0" xfId="0" applyFont="1" applyFill="1" applyBorder="1" applyAlignment="1">
      <alignment horizontal="left" vertical="center"/>
    </xf>
    <xf numFmtId="0" fontId="0" fillId="8" borderId="0" xfId="0" applyFont="1" applyFill="1" applyBorder="1" applyAlignment="1"/>
    <xf numFmtId="0" fontId="60" fillId="8" borderId="0" xfId="0" applyFont="1" applyFill="1" applyBorder="1" applyAlignment="1">
      <alignment horizontal="left" vertical="center"/>
    </xf>
    <xf numFmtId="0" fontId="56" fillId="8" borderId="0" xfId="0" applyFont="1" applyFill="1" applyBorder="1" applyAlignment="1"/>
    <xf numFmtId="0" fontId="79" fillId="0" borderId="0" xfId="0" applyFont="1" applyFill="1" applyBorder="1" applyAlignment="1">
      <alignment horizontal="left" vertical="center"/>
    </xf>
    <xf numFmtId="0" fontId="34" fillId="0" borderId="29" xfId="0" applyNumberFormat="1" applyFont="1" applyFill="1" applyBorder="1" applyAlignment="1">
      <alignment horizontal="centerContinuous" wrapText="1"/>
    </xf>
    <xf numFmtId="0" fontId="34" fillId="2" borderId="29" xfId="0" applyNumberFormat="1" applyFont="1" applyBorder="1" applyAlignment="1">
      <alignment horizontal="centerContinuous" wrapText="1"/>
    </xf>
    <xf numFmtId="0" fontId="34" fillId="2" borderId="33" xfId="0" applyNumberFormat="1" applyFont="1" applyBorder="1" applyAlignment="1">
      <alignment horizontal="centerContinuous" wrapText="1"/>
    </xf>
    <xf numFmtId="0" fontId="4" fillId="0" borderId="46" xfId="0" applyNumberFormat="1" applyFont="1" applyFill="1" applyBorder="1" applyAlignment="1">
      <alignment horizontal="centerContinuous" vertical="center"/>
    </xf>
    <xf numFmtId="0" fontId="4" fillId="0" borderId="47" xfId="0" applyNumberFormat="1" applyFont="1" applyFill="1" applyBorder="1" applyAlignment="1">
      <alignment horizontal="centerContinuous" vertical="center"/>
    </xf>
    <xf numFmtId="0" fontId="4" fillId="0" borderId="48" xfId="0" applyNumberFormat="1" applyFont="1" applyFill="1" applyBorder="1" applyAlignment="1">
      <alignment horizontal="centerContinuous" vertical="center"/>
    </xf>
    <xf numFmtId="0" fontId="38" fillId="0" borderId="0" xfId="0" applyNumberFormat="1" applyFont="1" applyFill="1" applyBorder="1" applyAlignment="1">
      <alignment horizontal="centerContinuous"/>
    </xf>
    <xf numFmtId="0" fontId="37" fillId="2" borderId="0" xfId="0" applyNumberFormat="1" applyFont="1" applyBorder="1" applyAlignment="1">
      <alignment horizontal="centerContinuous"/>
    </xf>
    <xf numFmtId="0" fontId="37" fillId="2" borderId="26" xfId="0" applyNumberFormat="1" applyFont="1" applyBorder="1" applyAlignment="1">
      <alignment horizontal="centerContinuous"/>
    </xf>
    <xf numFmtId="0" fontId="52" fillId="0" borderId="0" xfId="0" applyFont="1" applyFill="1" applyBorder="1" applyAlignment="1"/>
    <xf numFmtId="0" fontId="15" fillId="0" borderId="0" xfId="0" applyNumberFormat="1" applyFont="1" applyFill="1" applyBorder="1" applyAlignment="1">
      <alignment horizontal="centerContinuous"/>
    </xf>
    <xf numFmtId="0" fontId="22" fillId="0" borderId="0" xfId="0" applyFont="1" applyFill="1" applyBorder="1" applyAlignment="1"/>
    <xf numFmtId="0" fontId="83" fillId="0" borderId="18" xfId="6" applyFont="1" applyBorder="1" applyAlignment="1">
      <alignment horizontal="centerContinuous" wrapText="1"/>
    </xf>
    <xf numFmtId="0" fontId="84" fillId="0" borderId="0" xfId="6" applyFont="1" applyBorder="1" applyAlignment="1">
      <alignment horizontal="centerContinuous" wrapText="1"/>
    </xf>
    <xf numFmtId="0" fontId="0" fillId="2" borderId="0" xfId="0" applyNumberFormat="1" applyAlignment="1">
      <alignment horizontal="centerContinuous" wrapText="1"/>
    </xf>
    <xf numFmtId="0" fontId="4" fillId="0" borderId="0" xfId="0" applyNumberFormat="1" applyFont="1" applyFill="1" applyAlignment="1">
      <alignment horizontal="centerContinuous" vertical="center"/>
    </xf>
    <xf numFmtId="0" fontId="4" fillId="2" borderId="0" xfId="0" applyNumberFormat="1" applyFont="1" applyAlignment="1">
      <alignment horizontal="centerContinuous" vertical="center"/>
    </xf>
    <xf numFmtId="4" fontId="5" fillId="0" borderId="0" xfId="0" applyNumberFormat="1" applyFont="1" applyFill="1"/>
    <xf numFmtId="0" fontId="58" fillId="2" borderId="0" xfId="0" applyFont="1"/>
    <xf numFmtId="0" fontId="54" fillId="8" borderId="0" xfId="0" applyFont="1" applyFill="1"/>
    <xf numFmtId="0" fontId="54" fillId="2" borderId="0" xfId="0" applyFont="1"/>
    <xf numFmtId="0" fontId="59" fillId="8" borderId="0" xfId="0" applyFont="1" applyFill="1"/>
    <xf numFmtId="0" fontId="59" fillId="2" borderId="0" xfId="0" applyFont="1"/>
    <xf numFmtId="0" fontId="54" fillId="8" borderId="0" xfId="0" applyFont="1" applyFill="1" applyBorder="1"/>
    <xf numFmtId="0" fontId="81" fillId="2" borderId="0" xfId="0" applyFont="1" applyBorder="1" applyAlignment="1">
      <alignment horizontal="center" vertical="center"/>
    </xf>
    <xf numFmtId="0" fontId="82" fillId="2" borderId="0" xfId="0" applyFont="1" applyBorder="1" applyAlignment="1">
      <alignment horizontal="center" vertical="center"/>
    </xf>
    <xf numFmtId="0" fontId="54" fillId="8" borderId="0" xfId="0" applyFont="1" applyFill="1" applyBorder="1" applyAlignment="1"/>
    <xf numFmtId="0" fontId="59" fillId="8" borderId="0" xfId="0" applyFont="1" applyFill="1" applyBorder="1"/>
    <xf numFmtId="0" fontId="58" fillId="8" borderId="0" xfId="0" applyFont="1" applyFill="1" applyBorder="1"/>
    <xf numFmtId="0" fontId="79" fillId="8" borderId="0" xfId="0" applyFont="1" applyFill="1" applyBorder="1" applyAlignment="1">
      <alignment vertical="top" wrapText="1"/>
    </xf>
    <xf numFmtId="0" fontId="0" fillId="8" borderId="0" xfId="0" applyFill="1" applyBorder="1" applyAlignment="1">
      <alignment vertical="top" wrapText="1"/>
    </xf>
    <xf numFmtId="0" fontId="0" fillId="8" borderId="0" xfId="0" applyFill="1" applyBorder="1" applyAlignment="1">
      <alignment wrapText="1"/>
    </xf>
    <xf numFmtId="0" fontId="0" fillId="8" borderId="0" xfId="0" applyFill="1" applyBorder="1" applyAlignment="1">
      <alignment horizontal="left" wrapText="1" indent="1"/>
    </xf>
    <xf numFmtId="0" fontId="59" fillId="8" borderId="0" xfId="0" applyFont="1" applyFill="1" applyAlignment="1">
      <alignment horizontal="left" indent="1"/>
    </xf>
    <xf numFmtId="0" fontId="59" fillId="8" borderId="0" xfId="0" applyFont="1" applyFill="1" applyAlignment="1">
      <alignment horizontal="left" indent="3"/>
    </xf>
    <xf numFmtId="0" fontId="0" fillId="8" borderId="0" xfId="0" applyFill="1" applyBorder="1" applyAlignment="1">
      <alignment horizontal="left" vertical="top" wrapText="1" indent="1"/>
    </xf>
    <xf numFmtId="0" fontId="0" fillId="2" borderId="0" xfId="0" applyNumberFormat="1" applyAlignment="1">
      <alignment horizontal="left" indent="1"/>
    </xf>
    <xf numFmtId="0" fontId="59" fillId="8" borderId="0" xfId="0" applyFont="1" applyFill="1" applyBorder="1" applyAlignment="1">
      <alignment horizontal="left" vertical="center" wrapText="1"/>
    </xf>
    <xf numFmtId="0" fontId="0" fillId="8" borderId="0" xfId="0" applyFont="1" applyFill="1" applyBorder="1" applyAlignment="1">
      <alignment wrapText="1"/>
    </xf>
    <xf numFmtId="0" fontId="13" fillId="7" borderId="0" xfId="0" applyFont="1" applyFill="1" applyAlignment="1">
      <alignment horizontal="centerContinuous"/>
    </xf>
    <xf numFmtId="0" fontId="59" fillId="8" borderId="0" xfId="0" applyFont="1" applyFill="1" applyBorder="1" applyAlignment="1">
      <alignment horizontal="left" vertical="center" wrapText="1"/>
    </xf>
    <xf numFmtId="0" fontId="0" fillId="8" borderId="0" xfId="0" applyFont="1" applyFill="1" applyBorder="1" applyAlignment="1">
      <alignment wrapText="1"/>
    </xf>
    <xf numFmtId="0" fontId="79" fillId="8" borderId="0" xfId="0" applyFont="1" applyFill="1" applyBorder="1" applyAlignment="1">
      <alignment horizontal="left" vertical="center" wrapText="1"/>
    </xf>
    <xf numFmtId="0" fontId="0" fillId="8" borderId="0" xfId="0" applyFill="1" applyBorder="1" applyAlignment="1">
      <alignment wrapText="1"/>
    </xf>
  </cellXfs>
  <cellStyles count="18">
    <cellStyle name="Comma" xfId="1" builtinId="3"/>
    <cellStyle name="Comma 2" xfId="2"/>
    <cellStyle name="Comma 3" xfId="7"/>
    <cellStyle name="Comma 3 2" xfId="14"/>
    <cellStyle name="Comma 4" xfId="9"/>
    <cellStyle name="Comma 4 2" xfId="16"/>
    <cellStyle name="Comma 5" xfId="11"/>
    <cellStyle name="Currency" xfId="3" builtinId="4"/>
    <cellStyle name="Currency 2" xfId="10"/>
    <cellStyle name="Currency 2 2" xfId="17"/>
    <cellStyle name="Currency 3" xfId="12"/>
    <cellStyle name="Normal" xfId="0" builtinId="0"/>
    <cellStyle name="Normal 2" xfId="4"/>
    <cellStyle name="Normal 3" xfId="5"/>
    <cellStyle name="Normal 4" xfId="6"/>
    <cellStyle name="Normal 4 2" xfId="13"/>
    <cellStyle name="Normal 5" xfId="8"/>
    <cellStyle name="Normal 5 2" xfId="15"/>
  </cellStyles>
  <dxfs count="0"/>
  <tableStyles count="0" defaultTableStyle="TableStyleMedium9" defaultPivotStyle="PivotStyleLight16"/>
  <colors>
    <mruColors>
      <color rgb="FFCCFFCC"/>
      <color rgb="FFFDC000"/>
      <color rgb="FFFDE9D9"/>
      <color rgb="FFDAEEF3"/>
      <color rgb="FFC0C0C0"/>
      <color rgb="FF0000FF"/>
      <color rgb="FFFFCC66"/>
      <color rgb="FFFFCCFF"/>
      <color rgb="FF66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A39"/>
  <sheetViews>
    <sheetView tabSelected="1" zoomScale="75" zoomScaleNormal="88" workbookViewId="0"/>
  </sheetViews>
  <sheetFormatPr defaultColWidth="8.88671875" defaultRowHeight="15.75" x14ac:dyDescent="0.25"/>
  <cols>
    <col min="1" max="1" width="40.77734375" style="5" customWidth="1"/>
    <col min="2" max="2" width="19.33203125" style="300" customWidth="1"/>
    <col min="3" max="3" width="8.88671875" style="5"/>
    <col min="4" max="8" width="8.88671875" style="25"/>
    <col min="9" max="9" width="9.77734375" style="25" customWidth="1"/>
    <col min="10" max="10" width="8.88671875" style="25"/>
    <col min="11" max="11" width="11.6640625" style="25" customWidth="1"/>
    <col min="12" max="157" width="8.88671875" style="163"/>
    <col min="158" max="16384" width="8.88671875" style="25"/>
  </cols>
  <sheetData>
    <row r="1" spans="1:11" ht="18" x14ac:dyDescent="0.25">
      <c r="A1" s="70" t="s">
        <v>91</v>
      </c>
      <c r="B1" s="281"/>
      <c r="C1" s="71"/>
      <c r="D1" s="71"/>
      <c r="E1" s="71"/>
      <c r="F1" s="71"/>
      <c r="G1" s="71"/>
      <c r="H1" s="71"/>
      <c r="I1" s="71"/>
      <c r="J1" s="72"/>
      <c r="K1" s="73"/>
    </row>
    <row r="2" spans="1:11" ht="18" x14ac:dyDescent="0.25">
      <c r="A2" s="137" t="s">
        <v>165</v>
      </c>
      <c r="B2" s="282"/>
      <c r="C2" s="138"/>
      <c r="D2" s="138"/>
      <c r="E2" s="138"/>
      <c r="F2" s="138"/>
      <c r="G2" s="75"/>
      <c r="H2" s="75"/>
      <c r="I2" s="75"/>
      <c r="J2" s="76"/>
      <c r="K2" s="77"/>
    </row>
    <row r="3" spans="1:11" ht="18" x14ac:dyDescent="0.25">
      <c r="A3" s="74" t="s">
        <v>276</v>
      </c>
      <c r="B3" s="283"/>
      <c r="C3" s="170"/>
      <c r="D3" s="170"/>
      <c r="E3" s="170"/>
      <c r="F3" s="75"/>
      <c r="G3" s="75"/>
      <c r="H3" s="75"/>
      <c r="I3" s="75"/>
      <c r="J3" s="76"/>
      <c r="K3" s="77"/>
    </row>
    <row r="4" spans="1:11" x14ac:dyDescent="0.25">
      <c r="A4" s="78"/>
      <c r="B4" s="284"/>
      <c r="C4" s="75"/>
      <c r="D4" s="75"/>
      <c r="E4" s="75"/>
      <c r="F4" s="75"/>
      <c r="G4" s="75"/>
      <c r="H4" s="75"/>
      <c r="I4" s="75"/>
      <c r="J4" s="76"/>
      <c r="K4" s="77"/>
    </row>
    <row r="5" spans="1:11" ht="19.149999999999999" customHeight="1" x14ac:dyDescent="0.25">
      <c r="A5" s="79" t="s">
        <v>21</v>
      </c>
      <c r="B5" s="285" t="s">
        <v>15</v>
      </c>
      <c r="C5" s="80" t="s">
        <v>86</v>
      </c>
      <c r="D5" s="76"/>
      <c r="E5" s="76"/>
      <c r="F5" s="76"/>
      <c r="G5" s="76"/>
      <c r="H5" s="76"/>
      <c r="I5" s="76"/>
      <c r="J5" s="76"/>
      <c r="K5" s="77"/>
    </row>
    <row r="6" spans="1:11" ht="19.149999999999999" customHeight="1" x14ac:dyDescent="0.25">
      <c r="A6" s="79" t="s">
        <v>23</v>
      </c>
      <c r="B6" s="285" t="s">
        <v>15</v>
      </c>
      <c r="C6" s="80" t="s">
        <v>86</v>
      </c>
      <c r="D6" s="76"/>
      <c r="E6" s="76"/>
      <c r="F6" s="76"/>
      <c r="G6" s="76"/>
      <c r="H6" s="76"/>
      <c r="I6" s="76"/>
      <c r="J6" s="76"/>
      <c r="K6" s="77"/>
    </row>
    <row r="7" spans="1:11" ht="19.149999999999999" customHeight="1" x14ac:dyDescent="0.25">
      <c r="A7" s="79" t="s">
        <v>25</v>
      </c>
      <c r="B7" s="286">
        <v>0</v>
      </c>
      <c r="C7" s="80" t="s">
        <v>108</v>
      </c>
      <c r="D7" s="76"/>
      <c r="E7" s="76"/>
      <c r="F7" s="76"/>
      <c r="G7" s="76"/>
      <c r="H7" s="76"/>
      <c r="I7" s="76"/>
      <c r="J7" s="76"/>
      <c r="K7" s="77"/>
    </row>
    <row r="8" spans="1:11" ht="91.5" customHeight="1" x14ac:dyDescent="0.25">
      <c r="A8" s="317" t="s">
        <v>215</v>
      </c>
      <c r="B8" s="287">
        <v>0</v>
      </c>
      <c r="C8" s="422" t="s">
        <v>277</v>
      </c>
      <c r="D8" s="423"/>
      <c r="E8" s="423"/>
      <c r="F8" s="423"/>
      <c r="G8" s="423"/>
      <c r="H8" s="423"/>
      <c r="I8" s="423"/>
      <c r="J8" s="423"/>
      <c r="K8" s="424"/>
    </row>
    <row r="9" spans="1:11" ht="19.149999999999999" customHeight="1" x14ac:dyDescent="0.25">
      <c r="A9" s="81" t="s">
        <v>105</v>
      </c>
      <c r="B9" s="288">
        <v>0</v>
      </c>
      <c r="C9" s="82" t="s">
        <v>109</v>
      </c>
      <c r="D9" s="76"/>
      <c r="E9" s="76"/>
      <c r="F9" s="76"/>
      <c r="G9" s="76"/>
      <c r="H9" s="156"/>
      <c r="I9" s="156"/>
      <c r="J9" s="76"/>
      <c r="K9" s="77"/>
    </row>
    <row r="10" spans="1:11" ht="24.95" customHeight="1" x14ac:dyDescent="0.25">
      <c r="A10" s="79" t="s">
        <v>24</v>
      </c>
      <c r="B10" s="301">
        <f>'Index - Admin'!H61</f>
        <v>0</v>
      </c>
      <c r="C10" s="82" t="s">
        <v>93</v>
      </c>
      <c r="D10" s="76"/>
      <c r="E10" s="76"/>
      <c r="F10" s="76"/>
      <c r="G10" s="76"/>
      <c r="H10" s="156"/>
      <c r="I10" s="156"/>
      <c r="J10" s="76"/>
      <c r="K10" s="77"/>
    </row>
    <row r="11" spans="1:11" s="163" customFormat="1" ht="24.95" customHeight="1" x14ac:dyDescent="0.25">
      <c r="A11" s="168" t="s">
        <v>159</v>
      </c>
      <c r="B11" s="302" t="e">
        <f>InstructionalFTE!E39</f>
        <v>#DIV/0!</v>
      </c>
      <c r="C11" s="169" t="s">
        <v>227</v>
      </c>
      <c r="D11" s="164"/>
      <c r="E11" s="164"/>
      <c r="F11" s="164"/>
      <c r="G11" s="164"/>
      <c r="H11" s="164"/>
      <c r="I11" s="164"/>
      <c r="J11" s="164"/>
      <c r="K11" s="165"/>
    </row>
    <row r="12" spans="1:11" ht="24.95" customHeight="1" x14ac:dyDescent="0.25">
      <c r="A12" s="168" t="s">
        <v>235</v>
      </c>
      <c r="B12" s="289">
        <f>'Pupil Personnel FTE'!E32</f>
        <v>0</v>
      </c>
      <c r="C12" s="82" t="s">
        <v>226</v>
      </c>
      <c r="D12" s="76"/>
      <c r="E12" s="76"/>
      <c r="F12" s="76"/>
      <c r="G12" s="76"/>
      <c r="H12" s="76"/>
      <c r="I12" s="76"/>
      <c r="J12" s="76"/>
      <c r="K12" s="77"/>
    </row>
    <row r="13" spans="1:11" ht="24.95" customHeight="1" x14ac:dyDescent="0.25">
      <c r="A13" s="79" t="s">
        <v>27</v>
      </c>
      <c r="B13" s="378">
        <f>'Index - Admin'!H40</f>
        <v>0</v>
      </c>
      <c r="C13" s="82" t="s">
        <v>93</v>
      </c>
      <c r="D13" s="76"/>
      <c r="E13" s="76"/>
      <c r="F13" s="76"/>
      <c r="G13" s="76"/>
      <c r="H13" s="76"/>
      <c r="I13" s="76"/>
      <c r="J13" s="76"/>
      <c r="K13" s="77"/>
    </row>
    <row r="14" spans="1:11" ht="24.95" customHeight="1" x14ac:dyDescent="0.25">
      <c r="A14" s="168" t="s">
        <v>28</v>
      </c>
      <c r="B14" s="378">
        <f>InstructionalFTE!B23</f>
        <v>0</v>
      </c>
      <c r="C14" s="169" t="s">
        <v>227</v>
      </c>
      <c r="D14" s="164"/>
      <c r="E14" s="164"/>
      <c r="F14" s="164"/>
      <c r="G14" s="164"/>
      <c r="H14" s="164"/>
      <c r="I14" s="164"/>
      <c r="J14" s="164"/>
      <c r="K14" s="165"/>
    </row>
    <row r="15" spans="1:11" s="163" customFormat="1" ht="24.95" customHeight="1" x14ac:dyDescent="0.25">
      <c r="A15" s="168" t="s">
        <v>157</v>
      </c>
      <c r="B15" s="377">
        <f>'Pupil Personnel FTE'!B22</f>
        <v>0</v>
      </c>
      <c r="C15" s="82" t="s">
        <v>226</v>
      </c>
      <c r="D15" s="164"/>
      <c r="E15" s="164"/>
      <c r="F15" s="164"/>
      <c r="G15" s="164"/>
      <c r="H15" s="164"/>
      <c r="I15" s="164"/>
      <c r="J15" s="164"/>
      <c r="K15" s="165"/>
    </row>
    <row r="16" spans="1:11" ht="24.95" customHeight="1" x14ac:dyDescent="0.25">
      <c r="A16" s="79" t="s">
        <v>31</v>
      </c>
      <c r="B16" s="290">
        <v>0</v>
      </c>
      <c r="C16" s="80" t="s">
        <v>86</v>
      </c>
      <c r="D16" s="76"/>
      <c r="E16" s="76"/>
      <c r="F16" s="76"/>
      <c r="G16" s="76"/>
      <c r="H16" s="76"/>
      <c r="I16" s="76"/>
      <c r="J16" s="76"/>
      <c r="K16" s="77"/>
    </row>
    <row r="17" spans="1:157" ht="24.95" customHeight="1" x14ac:dyDescent="0.25">
      <c r="A17" s="79" t="s">
        <v>32</v>
      </c>
      <c r="B17" s="302">
        <v>0</v>
      </c>
      <c r="C17" s="80" t="s">
        <v>86</v>
      </c>
      <c r="D17" s="164"/>
      <c r="E17" s="164"/>
      <c r="F17" s="164"/>
      <c r="G17" s="164"/>
      <c r="H17" s="164"/>
      <c r="I17" s="164"/>
      <c r="J17" s="164"/>
      <c r="K17" s="165"/>
    </row>
    <row r="18" spans="1:157" ht="24.95" customHeight="1" x14ac:dyDescent="0.25">
      <c r="A18" s="168" t="s">
        <v>33</v>
      </c>
      <c r="B18" s="302">
        <v>0</v>
      </c>
      <c r="C18" s="192" t="s">
        <v>86</v>
      </c>
      <c r="D18" s="164"/>
      <c r="E18" s="164"/>
      <c r="F18" s="164"/>
      <c r="G18" s="164"/>
      <c r="H18" s="164"/>
      <c r="I18" s="164"/>
      <c r="J18" s="164"/>
      <c r="K18" s="165"/>
    </row>
    <row r="19" spans="1:157" s="166" customFormat="1" ht="24.95" customHeight="1" x14ac:dyDescent="0.25">
      <c r="A19" s="168" t="s">
        <v>158</v>
      </c>
      <c r="B19" s="291">
        <v>0</v>
      </c>
      <c r="C19" s="192" t="s">
        <v>86</v>
      </c>
      <c r="D19" s="164"/>
      <c r="E19" s="164"/>
      <c r="F19" s="164"/>
      <c r="G19" s="164"/>
      <c r="H19" s="164"/>
      <c r="I19" s="164"/>
      <c r="J19" s="164"/>
      <c r="K19" s="165"/>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c r="DE19" s="163"/>
      <c r="DF19" s="163"/>
      <c r="DG19" s="163"/>
      <c r="DH19" s="163"/>
      <c r="DI19" s="163"/>
      <c r="DJ19" s="163"/>
      <c r="DK19" s="163"/>
      <c r="DL19" s="163"/>
      <c r="DM19" s="163"/>
      <c r="DN19" s="163"/>
      <c r="DO19" s="163"/>
      <c r="DP19" s="163"/>
      <c r="DQ19" s="163"/>
      <c r="DR19" s="163"/>
      <c r="DS19" s="163"/>
      <c r="DT19" s="163"/>
      <c r="DU19" s="163"/>
      <c r="DV19" s="163"/>
      <c r="DW19" s="163"/>
      <c r="DX19" s="163"/>
      <c r="DY19" s="163"/>
      <c r="DZ19" s="163"/>
      <c r="EA19" s="163"/>
      <c r="EB19" s="163"/>
      <c r="EC19" s="163"/>
      <c r="ED19" s="163"/>
      <c r="EE19" s="163"/>
      <c r="EF19" s="163"/>
      <c r="EG19" s="163"/>
      <c r="EH19" s="163"/>
      <c r="EI19" s="163"/>
      <c r="EJ19" s="163"/>
      <c r="EK19" s="163"/>
      <c r="EL19" s="163"/>
      <c r="EM19" s="163"/>
      <c r="EN19" s="163"/>
      <c r="EO19" s="163"/>
      <c r="EP19" s="163"/>
      <c r="EQ19" s="163"/>
      <c r="ER19" s="163"/>
      <c r="ES19" s="163"/>
      <c r="ET19" s="163"/>
      <c r="EU19" s="163"/>
      <c r="EV19" s="163"/>
      <c r="EW19" s="163"/>
      <c r="EX19" s="163"/>
      <c r="EY19" s="163"/>
      <c r="EZ19" s="163"/>
      <c r="FA19" s="163"/>
    </row>
    <row r="20" spans="1:157" ht="24.95" customHeight="1" x14ac:dyDescent="0.25">
      <c r="A20" s="79" t="s">
        <v>34</v>
      </c>
      <c r="B20" s="302">
        <v>0</v>
      </c>
      <c r="C20" s="80" t="s">
        <v>86</v>
      </c>
      <c r="D20" s="164"/>
      <c r="E20" s="164"/>
      <c r="F20" s="164"/>
      <c r="G20" s="164"/>
      <c r="H20" s="164"/>
      <c r="I20" s="164"/>
      <c r="J20" s="164"/>
      <c r="K20" s="165"/>
    </row>
    <row r="21" spans="1:157" ht="24.95" customHeight="1" x14ac:dyDescent="0.25">
      <c r="A21" s="79" t="s">
        <v>119</v>
      </c>
      <c r="B21" s="292" t="e">
        <f>'Virtual Inst  '!E32</f>
        <v>#DIV/0!</v>
      </c>
      <c r="C21" s="82" t="s">
        <v>115</v>
      </c>
      <c r="D21" s="76"/>
      <c r="E21" s="76"/>
      <c r="F21" s="76"/>
      <c r="G21" s="76"/>
      <c r="H21" s="76"/>
      <c r="I21" s="76"/>
      <c r="J21" s="76"/>
      <c r="K21" s="77"/>
    </row>
    <row r="22" spans="1:157" ht="24.95" customHeight="1" x14ac:dyDescent="0.25">
      <c r="A22" s="79" t="s">
        <v>117</v>
      </c>
      <c r="B22" s="293">
        <f>'Virtual Inst  '!E30</f>
        <v>0</v>
      </c>
      <c r="C22" s="82" t="s">
        <v>115</v>
      </c>
      <c r="D22" s="76"/>
      <c r="E22" s="76"/>
      <c r="F22" s="76"/>
      <c r="G22" s="76"/>
      <c r="H22" s="76"/>
      <c r="I22" s="76"/>
      <c r="J22" s="76"/>
      <c r="K22" s="77"/>
    </row>
    <row r="23" spans="1:157" ht="24.95" customHeight="1" x14ac:dyDescent="0.25">
      <c r="A23" s="79" t="s">
        <v>118</v>
      </c>
      <c r="B23" s="292" t="e">
        <f>'Ancillary Instructional '!D29</f>
        <v>#DIV/0!</v>
      </c>
      <c r="C23" s="82" t="s">
        <v>174</v>
      </c>
      <c r="D23" s="76"/>
      <c r="E23" s="76"/>
      <c r="F23" s="76"/>
      <c r="G23" s="76"/>
      <c r="H23" s="76"/>
      <c r="I23" s="76"/>
      <c r="J23" s="76"/>
      <c r="K23" s="77"/>
    </row>
    <row r="24" spans="1:157" ht="24.95" customHeight="1" x14ac:dyDescent="0.25">
      <c r="A24" s="79" t="s">
        <v>172</v>
      </c>
      <c r="B24" s="293">
        <f>'Ancillary Instructional '!D27</f>
        <v>0</v>
      </c>
      <c r="C24" s="82" t="s">
        <v>174</v>
      </c>
      <c r="D24" s="76"/>
      <c r="E24" s="76"/>
      <c r="F24" s="76"/>
      <c r="G24" s="76"/>
      <c r="H24" s="76"/>
      <c r="I24" s="76"/>
      <c r="J24" s="76"/>
      <c r="K24" s="77"/>
    </row>
    <row r="25" spans="1:157" ht="24.95" customHeight="1" x14ac:dyDescent="0.25">
      <c r="A25" s="79" t="s">
        <v>170</v>
      </c>
      <c r="B25" s="292">
        <f>'Ancillary Pupil Services '!D29</f>
        <v>0</v>
      </c>
      <c r="C25" s="82" t="s">
        <v>173</v>
      </c>
      <c r="D25" s="76"/>
      <c r="E25" s="76"/>
      <c r="F25" s="76"/>
      <c r="G25" s="76"/>
      <c r="H25" s="76"/>
      <c r="I25" s="76"/>
      <c r="J25" s="76"/>
      <c r="K25" s="77"/>
    </row>
    <row r="26" spans="1:157" ht="24.95" customHeight="1" x14ac:dyDescent="0.25">
      <c r="A26" s="79" t="s">
        <v>171</v>
      </c>
      <c r="B26" s="293">
        <f>'Ancillary Pupil Services '!D27</f>
        <v>0</v>
      </c>
      <c r="C26" s="82" t="s">
        <v>173</v>
      </c>
      <c r="D26" s="76"/>
      <c r="E26" s="76"/>
      <c r="F26" s="76"/>
      <c r="G26" s="76"/>
      <c r="H26" s="76"/>
      <c r="I26" s="76"/>
      <c r="J26" s="76"/>
      <c r="K26" s="77"/>
    </row>
    <row r="27" spans="1:157" ht="20.100000000000001" customHeight="1" x14ac:dyDescent="0.25">
      <c r="A27" s="84" t="s">
        <v>87</v>
      </c>
      <c r="B27" s="294"/>
      <c r="C27" s="83"/>
      <c r="D27" s="76"/>
      <c r="E27" s="76"/>
      <c r="F27" s="76"/>
      <c r="G27" s="76"/>
      <c r="H27" s="76"/>
      <c r="I27" s="76"/>
      <c r="J27" s="76"/>
      <c r="K27" s="77"/>
    </row>
    <row r="28" spans="1:157" ht="20.100000000000001" customHeight="1" x14ac:dyDescent="0.25">
      <c r="A28" s="85" t="s">
        <v>94</v>
      </c>
      <c r="B28" s="295"/>
      <c r="C28" s="83"/>
      <c r="D28" s="76"/>
      <c r="E28" s="76"/>
      <c r="F28" s="76"/>
      <c r="G28" s="76"/>
      <c r="H28" s="76"/>
      <c r="I28" s="76"/>
      <c r="J28" s="76"/>
      <c r="K28" s="77"/>
    </row>
    <row r="29" spans="1:157" ht="20.100000000000001" customHeight="1" x14ac:dyDescent="0.25">
      <c r="A29" s="86" t="s">
        <v>98</v>
      </c>
      <c r="B29" s="295"/>
      <c r="C29" s="83"/>
      <c r="D29" s="76"/>
      <c r="E29" s="76"/>
      <c r="F29" s="76"/>
      <c r="G29" s="76"/>
      <c r="H29" s="76"/>
      <c r="I29" s="76"/>
      <c r="J29" s="76"/>
      <c r="K29" s="77"/>
    </row>
    <row r="30" spans="1:157" ht="20.100000000000001" customHeight="1" x14ac:dyDescent="0.25">
      <c r="A30" s="86"/>
      <c r="B30" s="295"/>
      <c r="C30" s="83"/>
      <c r="D30" s="76"/>
      <c r="E30" s="76"/>
      <c r="F30" s="76"/>
      <c r="G30" s="76"/>
      <c r="H30" s="76"/>
      <c r="I30" s="76"/>
      <c r="J30" s="76"/>
      <c r="K30" s="77"/>
    </row>
    <row r="31" spans="1:157" ht="20.100000000000001" customHeight="1" x14ac:dyDescent="0.25">
      <c r="A31" s="87" t="s">
        <v>110</v>
      </c>
      <c r="B31" s="295"/>
      <c r="C31" s="83"/>
      <c r="D31" s="76"/>
      <c r="E31" s="76"/>
      <c r="F31" s="76"/>
      <c r="G31" s="76"/>
      <c r="H31" s="76"/>
      <c r="I31" s="76"/>
      <c r="J31" s="76"/>
      <c r="K31" s="77"/>
    </row>
    <row r="32" spans="1:157" x14ac:dyDescent="0.25">
      <c r="A32" s="87" t="s">
        <v>99</v>
      </c>
      <c r="B32" s="295"/>
      <c r="C32" s="83"/>
      <c r="D32" s="76"/>
      <c r="E32" s="76"/>
      <c r="F32" s="76"/>
      <c r="G32" s="76"/>
      <c r="H32" s="76"/>
      <c r="I32" s="76"/>
      <c r="J32" s="76"/>
      <c r="K32" s="77"/>
    </row>
    <row r="33" spans="1:11" ht="16.5" thickBot="1" x14ac:dyDescent="0.3">
      <c r="A33" s="88"/>
      <c r="B33" s="296"/>
      <c r="C33" s="89"/>
      <c r="D33" s="90"/>
      <c r="E33" s="90"/>
      <c r="F33" s="90"/>
      <c r="G33" s="90"/>
      <c r="H33" s="90"/>
      <c r="I33" s="90"/>
      <c r="J33" s="90"/>
      <c r="K33" s="91"/>
    </row>
    <row r="36" spans="1:11" x14ac:dyDescent="0.25">
      <c r="A36" s="154"/>
      <c r="B36" s="297"/>
      <c r="C36" s="154"/>
    </row>
    <row r="38" spans="1:11" x14ac:dyDescent="0.25">
      <c r="A38" s="155"/>
      <c r="B38" s="298"/>
      <c r="C38" s="155"/>
    </row>
    <row r="39" spans="1:11" x14ac:dyDescent="0.25">
      <c r="A39" s="6"/>
      <c r="B39" s="299"/>
      <c r="C39" s="25"/>
    </row>
  </sheetData>
  <printOptions horizontalCentered="1" verticalCentered="1"/>
  <pageMargins left="0.41" right="0.19" top="1" bottom="0.25" header="0.5" footer="0.5"/>
  <pageSetup scale="73"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OutlineSymbols="0" zoomScale="75" zoomScaleNormal="100" workbookViewId="0"/>
  </sheetViews>
  <sheetFormatPr defaultColWidth="11.44140625" defaultRowHeight="15" x14ac:dyDescent="0.2"/>
  <cols>
    <col min="1" max="1" width="2.77734375" style="24" customWidth="1"/>
    <col min="2" max="2" width="13.21875" customWidth="1"/>
    <col min="3" max="3" width="19.33203125" customWidth="1"/>
    <col min="4" max="4" width="14.33203125" customWidth="1"/>
    <col min="5" max="5" width="13.21875" customWidth="1"/>
    <col min="6" max="7" width="11.44140625" customWidth="1"/>
    <col min="8" max="9" width="2.77734375" customWidth="1"/>
    <col min="10" max="10" width="13.21875" customWidth="1"/>
    <col min="11" max="11" width="2.44140625" customWidth="1"/>
  </cols>
  <sheetData>
    <row r="1" spans="1:11" ht="20.25" x14ac:dyDescent="0.3">
      <c r="A1" s="139"/>
      <c r="E1" s="26" t="s">
        <v>88</v>
      </c>
    </row>
    <row r="2" spans="1:11" x14ac:dyDescent="0.2">
      <c r="A2" s="27"/>
      <c r="B2" s="28"/>
      <c r="C2" s="28"/>
      <c r="D2" s="28"/>
      <c r="E2" s="28"/>
      <c r="F2" s="28"/>
      <c r="G2" s="28"/>
      <c r="H2" s="28"/>
      <c r="I2" s="28"/>
      <c r="J2" s="28"/>
      <c r="K2" s="2"/>
    </row>
    <row r="3" spans="1:11" x14ac:dyDescent="0.2">
      <c r="B3" s="7" t="s">
        <v>72</v>
      </c>
      <c r="C3" s="7"/>
      <c r="D3" s="7"/>
      <c r="E3" s="7"/>
      <c r="F3" s="7"/>
      <c r="G3" s="7"/>
      <c r="H3" s="7"/>
      <c r="I3" s="7"/>
      <c r="J3" s="7"/>
      <c r="K3" s="3"/>
    </row>
    <row r="4" spans="1:11" s="25" customFormat="1" ht="15.75" x14ac:dyDescent="0.25">
      <c r="A4" s="29"/>
      <c r="B4" s="30" t="s">
        <v>73</v>
      </c>
      <c r="C4" s="30"/>
      <c r="D4" s="30"/>
      <c r="E4" s="30"/>
      <c r="F4" s="30"/>
      <c r="G4" s="30"/>
      <c r="H4" s="30"/>
      <c r="I4" s="30"/>
      <c r="J4" s="30"/>
      <c r="K4" s="31"/>
    </row>
    <row r="5" spans="1:11" ht="15.75" x14ac:dyDescent="0.25">
      <c r="B5" s="8" t="s">
        <v>246</v>
      </c>
      <c r="C5" s="7"/>
      <c r="D5" s="103"/>
      <c r="E5" s="103"/>
      <c r="F5" s="103"/>
      <c r="G5" s="7"/>
      <c r="H5" s="7"/>
      <c r="I5" s="7"/>
      <c r="J5" s="7"/>
      <c r="K5" s="3"/>
    </row>
    <row r="6" spans="1:11" s="25" customFormat="1" ht="15.75" x14ac:dyDescent="0.25">
      <c r="A6" s="29"/>
      <c r="B6" s="30" t="s">
        <v>280</v>
      </c>
      <c r="C6" s="30"/>
      <c r="D6" s="30"/>
      <c r="E6" s="30"/>
      <c r="F6" s="30"/>
      <c r="G6" s="30"/>
      <c r="H6" s="30"/>
      <c r="I6" s="30"/>
      <c r="J6" s="30"/>
      <c r="K6" s="31"/>
    </row>
    <row r="7" spans="1:11" x14ac:dyDescent="0.2">
      <c r="B7" s="3"/>
      <c r="C7" s="3"/>
      <c r="D7" s="3"/>
      <c r="E7" s="3"/>
      <c r="F7" s="3"/>
      <c r="G7" s="3"/>
      <c r="H7" s="3"/>
      <c r="I7" s="3"/>
      <c r="J7" s="3"/>
      <c r="K7" s="3"/>
    </row>
    <row r="8" spans="1:11" x14ac:dyDescent="0.2">
      <c r="B8" s="4" t="s">
        <v>74</v>
      </c>
      <c r="C8" s="9"/>
      <c r="D8" s="10"/>
      <c r="E8" s="3"/>
      <c r="F8" s="3"/>
      <c r="G8" s="3"/>
      <c r="H8" s="157"/>
      <c r="I8" s="157"/>
      <c r="J8" s="3"/>
      <c r="K8" s="3"/>
    </row>
    <row r="9" spans="1:11" x14ac:dyDescent="0.2">
      <c r="B9" s="3"/>
      <c r="C9" s="3"/>
      <c r="D9" s="3"/>
      <c r="E9" s="3"/>
      <c r="F9" s="3"/>
      <c r="G9" s="3"/>
      <c r="H9" s="157"/>
      <c r="I9" s="157"/>
      <c r="J9" s="3"/>
      <c r="K9" s="3"/>
    </row>
    <row r="10" spans="1:11" x14ac:dyDescent="0.2">
      <c r="B10" s="128" t="s">
        <v>75</v>
      </c>
      <c r="C10" s="129"/>
      <c r="D10" s="127" t="s">
        <v>61</v>
      </c>
      <c r="E10" s="11"/>
      <c r="F10" s="12" t="s">
        <v>130</v>
      </c>
      <c r="G10" s="11"/>
      <c r="H10" s="32" t="s">
        <v>15</v>
      </c>
      <c r="I10" s="32"/>
      <c r="J10" s="32"/>
      <c r="K10" s="3"/>
    </row>
    <row r="11" spans="1:11" ht="38.25" x14ac:dyDescent="0.2">
      <c r="B11" s="128" t="s">
        <v>84</v>
      </c>
      <c r="C11" s="131" t="s">
        <v>76</v>
      </c>
      <c r="D11" s="130" t="s">
        <v>77</v>
      </c>
      <c r="E11" s="34" t="s">
        <v>44</v>
      </c>
      <c r="F11" s="136" t="s">
        <v>129</v>
      </c>
      <c r="G11" s="35" t="s">
        <v>78</v>
      </c>
      <c r="H11" s="37"/>
      <c r="I11" s="37"/>
      <c r="J11" s="34" t="s">
        <v>97</v>
      </c>
      <c r="K11" s="3"/>
    </row>
    <row r="12" spans="1:11" ht="15.75" x14ac:dyDescent="0.25">
      <c r="B12" s="56"/>
      <c r="C12" s="57"/>
      <c r="D12" s="54"/>
      <c r="E12" s="55"/>
      <c r="F12" s="36">
        <v>10</v>
      </c>
      <c r="G12" s="65"/>
      <c r="H12" s="37"/>
      <c r="I12" s="37"/>
      <c r="J12" s="105">
        <f>+E12*G12</f>
        <v>0</v>
      </c>
      <c r="K12" s="3"/>
    </row>
    <row r="13" spans="1:11" ht="15.75" x14ac:dyDescent="0.25">
      <c r="B13" s="56"/>
      <c r="C13" s="57"/>
      <c r="D13" s="58"/>
      <c r="E13" s="59">
        <v>0</v>
      </c>
      <c r="F13" s="13">
        <v>10</v>
      </c>
      <c r="G13" s="65">
        <v>1</v>
      </c>
      <c r="H13" s="37"/>
      <c r="I13" s="37"/>
      <c r="J13" s="110">
        <f>+G13*E13</f>
        <v>0</v>
      </c>
      <c r="K13" s="3"/>
    </row>
    <row r="14" spans="1:11" ht="15.75" x14ac:dyDescent="0.25">
      <c r="B14" s="56"/>
      <c r="C14" s="60"/>
      <c r="D14" s="58"/>
      <c r="E14" s="59"/>
      <c r="F14" s="13">
        <v>10</v>
      </c>
      <c r="G14" s="65"/>
      <c r="H14" s="37"/>
      <c r="I14" s="37"/>
      <c r="J14" s="132">
        <f>+G14*E14</f>
        <v>0</v>
      </c>
      <c r="K14" s="3"/>
    </row>
    <row r="15" spans="1:11" ht="15.75" x14ac:dyDescent="0.25">
      <c r="B15" s="56"/>
      <c r="C15" s="60"/>
      <c r="D15" s="58"/>
      <c r="E15" s="59"/>
      <c r="F15" s="13">
        <v>10</v>
      </c>
      <c r="G15" s="65"/>
      <c r="H15" s="37"/>
      <c r="I15" s="37"/>
      <c r="J15" s="132">
        <f>+G15*E15</f>
        <v>0</v>
      </c>
      <c r="K15" s="3"/>
    </row>
    <row r="16" spans="1:11" ht="15.75" x14ac:dyDescent="0.25">
      <c r="B16" s="56"/>
      <c r="C16" s="60"/>
      <c r="D16" s="58"/>
      <c r="E16" s="59"/>
      <c r="F16" s="13">
        <v>10</v>
      </c>
      <c r="G16" s="65"/>
      <c r="H16" s="37"/>
      <c r="I16" s="37"/>
      <c r="J16" s="132">
        <f>+G16*E16</f>
        <v>0</v>
      </c>
      <c r="K16" s="3"/>
    </row>
    <row r="17" spans="1:11" ht="15.75" x14ac:dyDescent="0.25">
      <c r="B17" s="61"/>
      <c r="C17" s="62"/>
      <c r="D17" s="63"/>
      <c r="E17" s="64"/>
      <c r="F17" s="38">
        <v>10</v>
      </c>
      <c r="G17" s="65"/>
      <c r="H17" s="37"/>
      <c r="I17" s="37"/>
      <c r="J17" s="133">
        <f>+G17*E17</f>
        <v>0</v>
      </c>
      <c r="K17" s="3"/>
    </row>
    <row r="18" spans="1:11" x14ac:dyDescent="0.2">
      <c r="B18" s="14"/>
      <c r="C18" s="15"/>
      <c r="D18" s="16"/>
      <c r="E18" s="17"/>
      <c r="F18" s="18"/>
      <c r="G18" s="19"/>
      <c r="H18" s="37"/>
      <c r="I18" s="37"/>
      <c r="J18" s="19"/>
      <c r="K18" s="3"/>
    </row>
    <row r="19" spans="1:11" x14ac:dyDescent="0.2">
      <c r="B19" s="3"/>
      <c r="C19" s="3"/>
      <c r="D19" s="3"/>
      <c r="E19" s="3"/>
      <c r="F19" s="3"/>
      <c r="G19" s="3"/>
      <c r="H19" s="3"/>
      <c r="I19" s="3"/>
      <c r="J19" s="3"/>
      <c r="K19" s="3"/>
    </row>
    <row r="20" spans="1:11" ht="26.25" x14ac:dyDescent="0.25">
      <c r="B20" s="14"/>
      <c r="C20" s="21"/>
      <c r="D20" s="22"/>
      <c r="E20" s="3"/>
      <c r="F20" s="39" t="s">
        <v>85</v>
      </c>
      <c r="G20" s="22"/>
      <c r="H20" s="33"/>
      <c r="I20" s="33"/>
      <c r="J20" s="106">
        <f>SUM(J11:J19)</f>
        <v>0</v>
      </c>
      <c r="K20" s="20" t="s">
        <v>82</v>
      </c>
    </row>
    <row r="21" spans="1:11" s="44" customFormat="1" ht="20.100000000000001" customHeight="1" x14ac:dyDescent="0.2">
      <c r="A21" s="40"/>
      <c r="B21" s="41"/>
      <c r="C21" s="50" t="s">
        <v>183</v>
      </c>
      <c r="D21" s="43"/>
      <c r="E21" s="107">
        <f>'FY22 District SBA'!M28</f>
        <v>0</v>
      </c>
      <c r="F21" s="48" t="s">
        <v>92</v>
      </c>
      <c r="G21" s="43"/>
      <c r="H21" s="43"/>
      <c r="I21" s="43"/>
      <c r="J21" s="43"/>
      <c r="K21" s="20"/>
    </row>
    <row r="22" spans="1:11" s="44" customFormat="1" ht="20.100000000000001" customHeight="1" x14ac:dyDescent="0.2">
      <c r="A22" s="40"/>
      <c r="B22" s="41"/>
      <c r="C22" s="50" t="s">
        <v>184</v>
      </c>
      <c r="D22" s="43"/>
      <c r="E22" s="107">
        <f>'FY22 District SBA'!Q28</f>
        <v>0</v>
      </c>
      <c r="F22" s="48" t="s">
        <v>131</v>
      </c>
      <c r="G22" s="43"/>
      <c r="H22" s="43"/>
      <c r="I22" s="43"/>
      <c r="J22" s="43"/>
      <c r="K22" s="43"/>
    </row>
    <row r="23" spans="1:11" s="44" customFormat="1" ht="20.100000000000001" customHeight="1" x14ac:dyDescent="0.2">
      <c r="A23" s="40"/>
      <c r="B23" s="41"/>
      <c r="C23" s="67" t="s">
        <v>79</v>
      </c>
      <c r="D23" s="43"/>
      <c r="E23" s="69">
        <f>+IF(E21-E22&gt;0,E21-E22,0)</f>
        <v>0</v>
      </c>
      <c r="F23" s="45" t="s">
        <v>83</v>
      </c>
      <c r="G23" s="43"/>
      <c r="H23" s="43"/>
      <c r="I23" s="43"/>
      <c r="J23" s="43"/>
      <c r="K23" s="43"/>
    </row>
    <row r="24" spans="1:11" s="44" customFormat="1" ht="20.100000000000001" customHeight="1" x14ac:dyDescent="0.2">
      <c r="A24" s="40"/>
      <c r="B24" s="41"/>
      <c r="C24" s="67"/>
      <c r="D24" s="43"/>
      <c r="E24" s="43"/>
      <c r="F24" s="66"/>
      <c r="G24" s="43"/>
      <c r="H24" s="43"/>
      <c r="I24" s="43"/>
      <c r="J24" s="43"/>
      <c r="K24" s="43"/>
    </row>
    <row r="25" spans="1:11" s="44" customFormat="1" ht="20.100000000000001" customHeight="1" x14ac:dyDescent="0.2">
      <c r="A25" s="40"/>
      <c r="B25" s="41"/>
      <c r="C25" s="50"/>
      <c r="D25" s="43"/>
      <c r="E25" s="46"/>
      <c r="F25" s="43"/>
      <c r="G25" s="43"/>
      <c r="H25" s="43"/>
      <c r="I25" s="43"/>
      <c r="J25" s="43"/>
      <c r="K25" s="43"/>
    </row>
    <row r="26" spans="1:11" s="44" customFormat="1" ht="20.100000000000001" customHeight="1" x14ac:dyDescent="0.2">
      <c r="A26" s="40"/>
      <c r="B26" s="41"/>
      <c r="C26" s="50" t="s">
        <v>80</v>
      </c>
      <c r="D26" s="171">
        <f>'Enter Data Elements '!B12</f>
        <v>0</v>
      </c>
      <c r="E26" s="48" t="s">
        <v>106</v>
      </c>
      <c r="F26" s="195"/>
      <c r="G26" s="43"/>
      <c r="H26" s="43"/>
      <c r="I26" s="43"/>
      <c r="J26" s="43"/>
      <c r="K26" s="43"/>
    </row>
    <row r="27" spans="1:11" s="44" customFormat="1" ht="20.100000000000001" customHeight="1" x14ac:dyDescent="0.2">
      <c r="A27" s="40"/>
      <c r="B27" s="41"/>
      <c r="C27" s="50" t="s">
        <v>81</v>
      </c>
      <c r="D27" s="69">
        <f>MIN(E23,J20)</f>
        <v>0</v>
      </c>
      <c r="E27" s="48" t="s">
        <v>242</v>
      </c>
      <c r="F27" s="43"/>
      <c r="G27" s="43"/>
      <c r="H27" s="43"/>
      <c r="I27" s="43"/>
      <c r="J27" s="43"/>
      <c r="K27" s="43"/>
    </row>
    <row r="28" spans="1:11" s="44" customFormat="1" ht="20.100000000000001" customHeight="1" x14ac:dyDescent="0.2">
      <c r="A28" s="40"/>
      <c r="B28" s="41"/>
      <c r="C28" s="50"/>
      <c r="D28" s="50"/>
      <c r="E28" s="48"/>
      <c r="F28" s="43"/>
      <c r="G28" s="43"/>
      <c r="H28" s="43"/>
      <c r="I28" s="43"/>
      <c r="J28" s="43"/>
      <c r="K28" s="43"/>
    </row>
    <row r="29" spans="1:11" s="44" customFormat="1" ht="20.100000000000001" customHeight="1" x14ac:dyDescent="0.2">
      <c r="A29" s="40"/>
      <c r="B29" s="41"/>
      <c r="C29" s="49" t="s">
        <v>19</v>
      </c>
      <c r="D29" s="109">
        <f>ROUND(D26*D27,2)</f>
        <v>0</v>
      </c>
      <c r="E29" s="48" t="s">
        <v>126</v>
      </c>
      <c r="F29" s="43"/>
      <c r="G29" s="43"/>
      <c r="H29" s="43"/>
      <c r="I29" s="43"/>
      <c r="J29" s="43"/>
      <c r="K29" s="43"/>
    </row>
    <row r="30" spans="1:11" s="44" customFormat="1" ht="20.100000000000001" customHeight="1" x14ac:dyDescent="0.2">
      <c r="A30" s="40"/>
      <c r="B30" s="41"/>
      <c r="C30" s="42"/>
      <c r="D30" s="47"/>
      <c r="E30" s="3"/>
      <c r="F30" s="3"/>
      <c r="G30" s="3"/>
      <c r="H30" s="43"/>
      <c r="I30" s="43"/>
      <c r="J30" s="43"/>
      <c r="K30" s="43"/>
    </row>
    <row r="31" spans="1:11" x14ac:dyDescent="0.2">
      <c r="B31" s="3"/>
      <c r="C31" s="3"/>
      <c r="D31" s="3"/>
      <c r="E31" s="3"/>
      <c r="F31" s="3"/>
      <c r="G31" s="3"/>
      <c r="H31" s="3"/>
      <c r="I31" s="43"/>
      <c r="J31" s="43"/>
      <c r="K31" s="43"/>
    </row>
    <row r="32" spans="1:11" x14ac:dyDescent="0.2">
      <c r="B32" s="3"/>
      <c r="C32" s="3"/>
      <c r="D32" s="3"/>
      <c r="E32" s="3"/>
      <c r="F32" s="3"/>
      <c r="G32" s="3"/>
      <c r="H32" s="3"/>
      <c r="I32" s="43"/>
      <c r="J32" s="43"/>
      <c r="K32" s="43"/>
    </row>
    <row r="41" spans="2:2" x14ac:dyDescent="0.2">
      <c r="B41" s="1"/>
    </row>
    <row r="46" spans="2:2" x14ac:dyDescent="0.2">
      <c r="B46" s="1"/>
    </row>
    <row r="47" spans="2:2" x14ac:dyDescent="0.2">
      <c r="B47" s="1"/>
    </row>
    <row r="51" spans="2:2" x14ac:dyDescent="0.2">
      <c r="B51" s="1"/>
    </row>
    <row r="52" spans="2:2" x14ac:dyDescent="0.2">
      <c r="B52" s="1"/>
    </row>
    <row r="55" spans="2:2" x14ac:dyDescent="0.2">
      <c r="B55" s="1"/>
    </row>
    <row r="56" spans="2:2" x14ac:dyDescent="0.2">
      <c r="B56" s="1"/>
    </row>
  </sheetData>
  <printOptions horizontalCentered="1"/>
  <pageMargins left="0.5" right="0.49" top="0.52" bottom="0.47" header="0.5" footer="0.5"/>
  <pageSetup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2"/>
  <sheetViews>
    <sheetView zoomScale="60" zoomScaleNormal="60" workbookViewId="0">
      <selection activeCell="I24" sqref="I24"/>
    </sheetView>
  </sheetViews>
  <sheetFormatPr defaultColWidth="8.77734375" defaultRowHeight="15" x14ac:dyDescent="0.2"/>
  <cols>
    <col min="1" max="1" width="8.44140625" style="199" customWidth="1"/>
    <col min="2" max="2" width="4.6640625" style="199" customWidth="1"/>
    <col min="3" max="3" width="14.33203125" style="199" customWidth="1"/>
    <col min="4" max="4" width="1.6640625" style="199" customWidth="1"/>
    <col min="5" max="5" width="14.33203125" style="199" customWidth="1"/>
    <col min="6" max="6" width="1.6640625" style="199" customWidth="1"/>
    <col min="7" max="7" width="14.33203125" style="199" customWidth="1"/>
    <col min="8" max="8" width="1.109375" style="199" customWidth="1"/>
    <col min="9" max="9" width="14.33203125" style="199" customWidth="1"/>
    <col min="10" max="10" width="1.109375" style="199" customWidth="1"/>
    <col min="11" max="11" width="14.33203125" style="199" customWidth="1"/>
    <col min="12" max="12" width="1.109375" style="199" customWidth="1"/>
    <col min="13" max="13" width="14.33203125" style="199" customWidth="1"/>
    <col min="14" max="14" width="1.109375" style="199" customWidth="1"/>
    <col min="15" max="15" width="14.33203125" style="199" customWidth="1"/>
    <col min="16" max="16" width="1.109375" style="199" customWidth="1"/>
    <col min="17" max="17" width="14.33203125" style="199" customWidth="1"/>
    <col min="18" max="18" width="1.109375" style="199" customWidth="1"/>
    <col min="19" max="19" width="14.33203125" style="199" customWidth="1"/>
    <col min="20" max="20" width="1.109375" style="199" customWidth="1"/>
    <col min="21" max="21" width="14.33203125" style="199" customWidth="1"/>
    <col min="22" max="22" width="1.109375" style="199" customWidth="1"/>
    <col min="23" max="23" width="14.33203125" style="199" customWidth="1"/>
    <col min="24" max="24" width="1.109375" style="199" customWidth="1"/>
    <col min="25" max="25" width="14.33203125" style="199" customWidth="1"/>
    <col min="26" max="26" width="1.109375" style="199" customWidth="1"/>
    <col min="27" max="27" width="1.21875" style="199" customWidth="1"/>
    <col min="28" max="28" width="12.109375" style="199" bestFit="1" customWidth="1"/>
    <col min="29" max="16384" width="8.77734375" style="199"/>
  </cols>
  <sheetData>
    <row r="1" spans="1:25" x14ac:dyDescent="0.2">
      <c r="A1" s="425" t="s">
        <v>20</v>
      </c>
      <c r="B1" s="425"/>
      <c r="C1" s="425"/>
      <c r="D1" s="425"/>
      <c r="E1" s="425"/>
      <c r="F1" s="425"/>
      <c r="G1" s="425"/>
      <c r="H1" s="425"/>
      <c r="I1" s="425"/>
      <c r="J1" s="425"/>
      <c r="K1" s="425"/>
      <c r="L1" s="425"/>
      <c r="M1" s="425"/>
      <c r="N1" s="425"/>
      <c r="O1" s="425"/>
      <c r="P1" s="425"/>
      <c r="Q1" s="425"/>
      <c r="R1" s="425"/>
      <c r="S1" s="425"/>
      <c r="T1" s="425"/>
      <c r="U1" s="425"/>
      <c r="V1" s="425"/>
      <c r="W1" s="425"/>
      <c r="X1" s="425"/>
      <c r="Y1" s="425"/>
    </row>
    <row r="2" spans="1:25" x14ac:dyDescent="0.2">
      <c r="A2" s="425" t="s">
        <v>22</v>
      </c>
      <c r="B2" s="425"/>
      <c r="C2" s="425"/>
      <c r="D2" s="425"/>
      <c r="E2" s="425"/>
      <c r="F2" s="425"/>
      <c r="G2" s="425"/>
      <c r="H2" s="425"/>
      <c r="I2" s="425"/>
      <c r="J2" s="425"/>
      <c r="K2" s="425"/>
      <c r="L2" s="425"/>
      <c r="M2" s="425"/>
      <c r="N2" s="425"/>
      <c r="O2" s="425"/>
      <c r="P2" s="425"/>
      <c r="Q2" s="425"/>
      <c r="R2" s="425"/>
      <c r="S2" s="425"/>
      <c r="T2" s="425"/>
      <c r="U2" s="425"/>
      <c r="V2" s="425"/>
      <c r="W2" s="425"/>
      <c r="X2" s="425"/>
      <c r="Y2" s="425"/>
    </row>
    <row r="3" spans="1:25" x14ac:dyDescent="0.2">
      <c r="A3" s="425" t="s">
        <v>166</v>
      </c>
      <c r="B3" s="425"/>
      <c r="C3" s="425"/>
      <c r="D3" s="425"/>
      <c r="E3" s="425"/>
      <c r="F3" s="425"/>
      <c r="G3" s="425"/>
      <c r="H3" s="425"/>
      <c r="I3" s="425"/>
      <c r="J3" s="425"/>
      <c r="K3" s="425"/>
      <c r="L3" s="425"/>
      <c r="M3" s="425"/>
      <c r="N3" s="425"/>
      <c r="O3" s="425"/>
      <c r="P3" s="425"/>
      <c r="Q3" s="425"/>
      <c r="R3" s="425"/>
      <c r="S3" s="425"/>
      <c r="T3" s="425"/>
      <c r="U3" s="425"/>
      <c r="V3" s="425"/>
      <c r="W3" s="425"/>
      <c r="X3" s="425"/>
      <c r="Y3" s="425"/>
    </row>
    <row r="4" spans="1:25" x14ac:dyDescent="0.2">
      <c r="A4" s="425" t="s">
        <v>194</v>
      </c>
      <c r="B4" s="425"/>
      <c r="C4" s="425"/>
      <c r="D4" s="425"/>
      <c r="E4" s="425"/>
      <c r="F4" s="425"/>
      <c r="G4" s="425"/>
      <c r="H4" s="425"/>
      <c r="I4" s="425"/>
      <c r="J4" s="425"/>
      <c r="K4" s="425"/>
      <c r="L4" s="425"/>
      <c r="M4" s="425"/>
      <c r="N4" s="425"/>
      <c r="O4" s="425"/>
      <c r="P4" s="425"/>
      <c r="Q4" s="425"/>
      <c r="R4" s="425"/>
      <c r="S4" s="425"/>
      <c r="T4" s="425"/>
      <c r="U4" s="425"/>
      <c r="V4" s="425"/>
      <c r="W4" s="425"/>
      <c r="X4" s="425"/>
      <c r="Y4" s="425"/>
    </row>
    <row r="5" spans="1:25" ht="26.25" x14ac:dyDescent="0.4">
      <c r="A5" s="200" t="s">
        <v>278</v>
      </c>
      <c r="B5" s="200"/>
      <c r="C5" s="200"/>
      <c r="D5" s="200"/>
      <c r="E5" s="200"/>
      <c r="F5" s="200"/>
      <c r="G5" s="200"/>
      <c r="H5" s="200"/>
      <c r="I5" s="200"/>
      <c r="J5" s="200"/>
      <c r="K5" s="200"/>
      <c r="L5" s="200"/>
      <c r="M5" s="200"/>
      <c r="N5" s="200"/>
      <c r="O5" s="200"/>
      <c r="P5" s="200"/>
      <c r="Q5" s="200"/>
      <c r="R5" s="200"/>
      <c r="S5" s="303"/>
      <c r="T5" s="200"/>
      <c r="U5" s="200"/>
      <c r="V5" s="200"/>
      <c r="W5" s="200"/>
      <c r="X5" s="200"/>
      <c r="Y5" s="200"/>
    </row>
    <row r="7" spans="1:25" x14ac:dyDescent="0.2">
      <c r="A7" s="199" t="s">
        <v>26</v>
      </c>
      <c r="B7" s="231" t="str">
        <f>'Enter Data Elements '!B5</f>
        <v xml:space="preserve"> </v>
      </c>
      <c r="C7" s="232" t="str">
        <f>'Enter Data Elements '!B6</f>
        <v xml:space="preserve"> </v>
      </c>
    </row>
    <row r="9" spans="1:25" x14ac:dyDescent="0.2">
      <c r="A9" s="199" t="s">
        <v>29</v>
      </c>
      <c r="P9" s="199" t="s">
        <v>30</v>
      </c>
    </row>
    <row r="10" spans="1:25" x14ac:dyDescent="0.2">
      <c r="A10" s="199" t="s">
        <v>195</v>
      </c>
      <c r="I10" s="204">
        <v>0</v>
      </c>
      <c r="J10" s="201"/>
      <c r="P10" s="199" t="s">
        <v>195</v>
      </c>
      <c r="W10" s="234">
        <f>'Enter Data Elements '!B10</f>
        <v>0</v>
      </c>
    </row>
    <row r="11" spans="1:25" x14ac:dyDescent="0.2">
      <c r="A11" s="199" t="s">
        <v>196</v>
      </c>
      <c r="I11" s="239">
        <v>1.86643</v>
      </c>
      <c r="J11" s="201"/>
      <c r="K11" s="203">
        <f>IF(I10&gt;I11,ROUND(I11/I10,4),1)</f>
        <v>1</v>
      </c>
      <c r="P11" s="199" t="s">
        <v>197</v>
      </c>
      <c r="W11" s="204">
        <f>W10*K11</f>
        <v>0</v>
      </c>
    </row>
    <row r="12" spans="1:25" x14ac:dyDescent="0.2">
      <c r="A12" s="199" t="s">
        <v>198</v>
      </c>
      <c r="I12" s="410">
        <v>0.19589999999999999</v>
      </c>
      <c r="P12" s="199" t="s">
        <v>199</v>
      </c>
      <c r="W12" s="237">
        <f>'Enter Data Elements '!B7</f>
        <v>0</v>
      </c>
    </row>
    <row r="13" spans="1:25" x14ac:dyDescent="0.2">
      <c r="I13" s="202"/>
      <c r="J13" s="201"/>
      <c r="K13" s="203"/>
      <c r="P13" s="199" t="s">
        <v>205</v>
      </c>
      <c r="W13" s="238">
        <f>'Enter Data Elements '!B8</f>
        <v>0</v>
      </c>
    </row>
    <row r="14" spans="1:25" x14ac:dyDescent="0.2">
      <c r="J14" s="205"/>
    </row>
    <row r="16" spans="1:25" x14ac:dyDescent="0.2">
      <c r="C16" s="198" t="s">
        <v>35</v>
      </c>
      <c r="D16" s="198"/>
      <c r="E16" s="198" t="s">
        <v>35</v>
      </c>
      <c r="F16" s="198"/>
      <c r="G16" s="426" t="s">
        <v>200</v>
      </c>
      <c r="H16" s="427"/>
      <c r="I16" s="428"/>
      <c r="J16" s="206"/>
      <c r="K16" s="198" t="s">
        <v>100</v>
      </c>
      <c r="L16" s="198"/>
      <c r="M16" s="198" t="s">
        <v>38</v>
      </c>
      <c r="N16" s="198"/>
      <c r="O16" s="198" t="s">
        <v>39</v>
      </c>
      <c r="P16" s="198"/>
      <c r="Q16" s="198" t="s">
        <v>35</v>
      </c>
      <c r="R16" s="198"/>
      <c r="S16" s="198" t="s">
        <v>35</v>
      </c>
      <c r="T16" s="198"/>
      <c r="U16" s="198" t="s">
        <v>18</v>
      </c>
      <c r="V16" s="198"/>
      <c r="W16" s="198" t="s">
        <v>41</v>
      </c>
      <c r="Y16" s="198" t="s">
        <v>42</v>
      </c>
    </row>
    <row r="17" spans="1:25" x14ac:dyDescent="0.2">
      <c r="C17" s="198" t="s">
        <v>45</v>
      </c>
      <c r="D17" s="198"/>
      <c r="E17" s="198" t="s">
        <v>45</v>
      </c>
      <c r="F17" s="198"/>
      <c r="G17" s="206" t="s">
        <v>36</v>
      </c>
      <c r="H17" s="206"/>
      <c r="I17" s="206" t="s">
        <v>37</v>
      </c>
      <c r="J17" s="198"/>
      <c r="K17" s="198" t="s">
        <v>208</v>
      </c>
      <c r="L17" s="198"/>
      <c r="M17" s="198" t="s">
        <v>35</v>
      </c>
      <c r="N17" s="198"/>
      <c r="O17" s="198" t="s">
        <v>44</v>
      </c>
      <c r="P17" s="198"/>
      <c r="Q17" s="198" t="s">
        <v>45</v>
      </c>
      <c r="S17" s="198" t="s">
        <v>40</v>
      </c>
      <c r="U17" s="198" t="s">
        <v>46</v>
      </c>
      <c r="V17" s="198"/>
      <c r="W17" s="198" t="s">
        <v>46</v>
      </c>
      <c r="Y17" s="198" t="s">
        <v>47</v>
      </c>
    </row>
    <row r="18" spans="1:25" x14ac:dyDescent="0.2">
      <c r="C18" s="198" t="s">
        <v>43</v>
      </c>
      <c r="E18" s="198" t="s">
        <v>44</v>
      </c>
      <c r="G18" s="198" t="s">
        <v>201</v>
      </c>
      <c r="H18" s="198"/>
      <c r="I18" s="198" t="s">
        <v>201</v>
      </c>
      <c r="K18" s="198" t="s">
        <v>45</v>
      </c>
      <c r="L18" s="198"/>
      <c r="M18" s="198" t="s">
        <v>45</v>
      </c>
      <c r="Q18" s="198" t="s">
        <v>44</v>
      </c>
      <c r="Y18" s="198" t="s">
        <v>48</v>
      </c>
    </row>
    <row r="19" spans="1:25" x14ac:dyDescent="0.2">
      <c r="G19" s="198"/>
      <c r="I19" s="198"/>
      <c r="K19" s="198" t="s">
        <v>44</v>
      </c>
      <c r="L19" s="198"/>
      <c r="M19" s="198" t="s">
        <v>44</v>
      </c>
      <c r="Y19" s="198" t="s">
        <v>49</v>
      </c>
    </row>
    <row r="20" spans="1:25" x14ac:dyDescent="0.2">
      <c r="E20" s="198" t="s">
        <v>167</v>
      </c>
      <c r="F20" s="198"/>
      <c r="L20" s="198"/>
      <c r="M20" s="198" t="s">
        <v>101</v>
      </c>
      <c r="Q20" s="198"/>
      <c r="W20" s="198" t="s">
        <v>102</v>
      </c>
      <c r="Y20" s="198" t="s">
        <v>103</v>
      </c>
    </row>
    <row r="21" spans="1:25" x14ac:dyDescent="0.2">
      <c r="C21" s="198" t="s">
        <v>50</v>
      </c>
      <c r="D21" s="198"/>
      <c r="E21" s="198" t="s">
        <v>51</v>
      </c>
      <c r="F21" s="198"/>
      <c r="G21" s="198" t="s">
        <v>52</v>
      </c>
      <c r="H21" s="198"/>
      <c r="I21" s="198" t="s">
        <v>53</v>
      </c>
      <c r="J21" s="198"/>
      <c r="K21" s="198" t="s">
        <v>54</v>
      </c>
      <c r="L21" s="198"/>
      <c r="M21" s="198" t="s">
        <v>55</v>
      </c>
      <c r="N21" s="198"/>
      <c r="O21" s="198" t="s">
        <v>56</v>
      </c>
      <c r="P21" s="198"/>
      <c r="Q21" s="198" t="s">
        <v>57</v>
      </c>
      <c r="R21" s="198"/>
      <c r="S21" s="206" t="str">
        <f>LOWER("I")</f>
        <v>i</v>
      </c>
      <c r="T21" s="198"/>
      <c r="U21" s="198" t="s">
        <v>58</v>
      </c>
      <c r="V21" s="198"/>
      <c r="W21" s="198" t="s">
        <v>104</v>
      </c>
      <c r="X21" s="198"/>
      <c r="Y21" s="198" t="s">
        <v>59</v>
      </c>
    </row>
    <row r="23" spans="1:25" x14ac:dyDescent="0.2">
      <c r="A23" s="199" t="s">
        <v>60</v>
      </c>
      <c r="C23" s="207">
        <v>7.4999999999999997E-2</v>
      </c>
      <c r="D23" s="207"/>
      <c r="E23" s="208">
        <f>$W$12*C23</f>
        <v>0</v>
      </c>
      <c r="G23" s="204">
        <f>IF(W12&lt;40,0.5,0)</f>
        <v>0.5</v>
      </c>
      <c r="I23" s="209"/>
      <c r="K23" s="209"/>
      <c r="M23" s="208">
        <f>E23+G23</f>
        <v>0.5</v>
      </c>
      <c r="O23" s="234">
        <f>'Enter Data Elements '!B13</f>
        <v>0</v>
      </c>
      <c r="Q23" s="208">
        <f>M23</f>
        <v>0.5</v>
      </c>
      <c r="S23" s="208">
        <f>W11</f>
        <v>0</v>
      </c>
      <c r="U23" s="463">
        <v>38777</v>
      </c>
      <c r="W23" s="210">
        <f>S23*U23</f>
        <v>0</v>
      </c>
      <c r="Y23" s="210">
        <f>Q23*W23</f>
        <v>0</v>
      </c>
    </row>
    <row r="24" spans="1:25" x14ac:dyDescent="0.2">
      <c r="Q24" s="211" t="s">
        <v>107</v>
      </c>
    </row>
    <row r="25" spans="1:25" ht="6.6" customHeight="1" x14ac:dyDescent="0.2">
      <c r="Q25" s="211"/>
    </row>
    <row r="26" spans="1:25" x14ac:dyDescent="0.2">
      <c r="A26" s="199" t="s">
        <v>61</v>
      </c>
      <c r="C26" s="207">
        <v>1.0209999999999999</v>
      </c>
      <c r="D26" s="207"/>
      <c r="E26" s="208">
        <f>$W$12*C26</f>
        <v>0</v>
      </c>
      <c r="G26" s="204">
        <f>IF(W12&lt;40,0.5,0)</f>
        <v>0.5</v>
      </c>
      <c r="I26" s="204">
        <f>IF(W12&lt;20,0.5,0)</f>
        <v>0.5</v>
      </c>
      <c r="K26" s="233">
        <f>'Enter Data Elements '!B9</f>
        <v>0</v>
      </c>
      <c r="M26" s="208">
        <f>E26+G26+I26+K26</f>
        <v>1</v>
      </c>
      <c r="O26" s="234">
        <f>'Enter Data Elements '!B14</f>
        <v>0</v>
      </c>
      <c r="Q26" s="208">
        <f>M26/M30*Q30</f>
        <v>0</v>
      </c>
      <c r="S26" s="209"/>
      <c r="U26" s="209"/>
      <c r="W26" s="235" t="e">
        <f>'Enter Data Elements '!B11</f>
        <v>#DIV/0!</v>
      </c>
      <c r="Y26" s="210" t="e">
        <f>Q26*W26</f>
        <v>#DIV/0!</v>
      </c>
    </row>
    <row r="27" spans="1:25" ht="12.75" customHeight="1" x14ac:dyDescent="0.2">
      <c r="Q27" s="211"/>
      <c r="S27" s="212"/>
    </row>
    <row r="28" spans="1:25" x14ac:dyDescent="0.2">
      <c r="A28" s="199" t="s">
        <v>202</v>
      </c>
      <c r="C28" s="207">
        <v>7.9000000000000001E-2</v>
      </c>
      <c r="D28" s="207"/>
      <c r="E28" s="208">
        <f>$W$12*C28</f>
        <v>0</v>
      </c>
      <c r="G28" s="209"/>
      <c r="I28" s="209"/>
      <c r="K28" s="209"/>
      <c r="M28" s="208">
        <f>E28+G28+I28+K28</f>
        <v>0</v>
      </c>
      <c r="O28" s="234">
        <f>'Enter Data Elements '!B15</f>
        <v>0</v>
      </c>
      <c r="Q28" s="208">
        <f>M28/M30*Q30</f>
        <v>0</v>
      </c>
      <c r="W28" s="235" t="e">
        <f>IF('Enter Data Elements '!B12&gt;0,'Enter Data Elements '!B12,W26)</f>
        <v>#DIV/0!</v>
      </c>
      <c r="Y28" s="210" t="e">
        <f>Q28*W28</f>
        <v>#DIV/0!</v>
      </c>
    </row>
    <row r="29" spans="1:25" ht="12.75" customHeight="1" x14ac:dyDescent="0.2">
      <c r="Q29" s="211"/>
      <c r="S29" s="209"/>
      <c r="U29" s="209"/>
    </row>
    <row r="30" spans="1:25" x14ac:dyDescent="0.2">
      <c r="A30" s="199" t="s">
        <v>210</v>
      </c>
      <c r="M30" s="208">
        <f>M26+M28</f>
        <v>1</v>
      </c>
      <c r="O30" s="208">
        <f>O26+O28</f>
        <v>0</v>
      </c>
      <c r="Q30" s="208">
        <f>MIN(M30,O30/(1-W13))</f>
        <v>0</v>
      </c>
      <c r="S30" s="212"/>
    </row>
    <row r="31" spans="1:25" x14ac:dyDescent="0.2">
      <c r="Q31" s="211" t="s">
        <v>206</v>
      </c>
      <c r="S31" s="212"/>
    </row>
    <row r="32" spans="1:25" ht="6.6" customHeight="1" x14ac:dyDescent="0.2">
      <c r="Q32" s="211"/>
      <c r="S32" s="212"/>
    </row>
    <row r="33" spans="1:27" x14ac:dyDescent="0.2">
      <c r="A33" s="199" t="s">
        <v>62</v>
      </c>
      <c r="C33" s="207">
        <v>0.375</v>
      </c>
      <c r="D33" s="207"/>
      <c r="E33" s="208">
        <f>$W$12*C33</f>
        <v>0</v>
      </c>
      <c r="G33" s="209"/>
      <c r="I33" s="209"/>
      <c r="K33" s="209"/>
      <c r="M33" s="213">
        <f>E33</f>
        <v>0</v>
      </c>
      <c r="O33" s="234">
        <f>'Enter Data Elements '!B16</f>
        <v>0</v>
      </c>
      <c r="Q33" s="208">
        <f>M33</f>
        <v>0</v>
      </c>
      <c r="S33" s="209"/>
      <c r="U33" s="463">
        <v>23216</v>
      </c>
      <c r="W33" s="209"/>
      <c r="Y33" s="209"/>
    </row>
    <row r="34" spans="1:27" x14ac:dyDescent="0.2">
      <c r="Q34" s="211" t="s">
        <v>107</v>
      </c>
    </row>
    <row r="35" spans="1:27" ht="6.6" customHeight="1" x14ac:dyDescent="0.2">
      <c r="Q35" s="211"/>
    </row>
    <row r="36" spans="1:27" x14ac:dyDescent="0.2">
      <c r="A36" s="199" t="s">
        <v>203</v>
      </c>
      <c r="M36" s="208">
        <f>M23+M26+M28+M33</f>
        <v>1.5</v>
      </c>
      <c r="O36" s="208">
        <f>O23+O26+O28+O33</f>
        <v>0</v>
      </c>
      <c r="Q36" s="208">
        <f>Q23+Q26+Q28+Q33</f>
        <v>0.5</v>
      </c>
    </row>
    <row r="40" spans="1:27" x14ac:dyDescent="0.2">
      <c r="Q40" s="214"/>
      <c r="R40" s="214"/>
      <c r="S40" s="214"/>
      <c r="T40" s="214"/>
      <c r="U40" s="214"/>
      <c r="V40" s="214"/>
      <c r="W40" s="214"/>
      <c r="X40" s="214"/>
      <c r="Y40" s="214"/>
    </row>
    <row r="41" spans="1:27" x14ac:dyDescent="0.2">
      <c r="C41" s="198" t="s">
        <v>62</v>
      </c>
      <c r="E41" s="198"/>
      <c r="G41" s="198" t="s">
        <v>47</v>
      </c>
      <c r="I41" s="198" t="s">
        <v>39</v>
      </c>
      <c r="K41" s="198" t="s">
        <v>48</v>
      </c>
      <c r="M41" s="215" t="s">
        <v>64</v>
      </c>
      <c r="O41" s="212" t="s">
        <v>111</v>
      </c>
      <c r="P41" s="214"/>
      <c r="Q41" s="212" t="s">
        <v>112</v>
      </c>
      <c r="R41" s="214"/>
      <c r="U41" s="212" t="s">
        <v>48</v>
      </c>
      <c r="V41" s="214"/>
      <c r="W41" s="212" t="s">
        <v>63</v>
      </c>
      <c r="X41" s="214"/>
      <c r="Y41" s="215" t="s">
        <v>48</v>
      </c>
    </row>
    <row r="42" spans="1:27" x14ac:dyDescent="0.2">
      <c r="C42" s="198" t="s">
        <v>47</v>
      </c>
      <c r="E42" s="198"/>
      <c r="G42" s="198" t="s">
        <v>48</v>
      </c>
      <c r="I42" s="198" t="s">
        <v>46</v>
      </c>
      <c r="K42" s="198" t="s">
        <v>49</v>
      </c>
      <c r="M42" s="216" t="s">
        <v>49</v>
      </c>
      <c r="O42" s="212" t="s">
        <v>45</v>
      </c>
      <c r="P42" s="214"/>
      <c r="Q42" s="212" t="s">
        <v>45</v>
      </c>
      <c r="R42" s="214"/>
      <c r="U42" s="212" t="s">
        <v>49</v>
      </c>
      <c r="V42" s="214"/>
      <c r="W42" s="212" t="s">
        <v>46</v>
      </c>
      <c r="X42" s="214"/>
      <c r="Y42" s="216" t="s">
        <v>49</v>
      </c>
    </row>
    <row r="43" spans="1:27" x14ac:dyDescent="0.2">
      <c r="C43" s="198" t="s">
        <v>48</v>
      </c>
      <c r="E43" s="198"/>
      <c r="G43" s="198" t="s">
        <v>49</v>
      </c>
      <c r="I43" s="198"/>
      <c r="K43" s="198" t="s">
        <v>65</v>
      </c>
      <c r="M43" s="217"/>
      <c r="O43" s="214"/>
      <c r="P43" s="214"/>
      <c r="Q43" s="214"/>
      <c r="R43" s="214"/>
      <c r="U43" s="212" t="s">
        <v>168</v>
      </c>
      <c r="V43" s="214"/>
      <c r="W43" s="212" t="s">
        <v>49</v>
      </c>
      <c r="X43" s="214"/>
      <c r="Y43" s="216" t="s">
        <v>168</v>
      </c>
    </row>
    <row r="44" spans="1:27" x14ac:dyDescent="0.2">
      <c r="C44" s="198" t="s">
        <v>49</v>
      </c>
      <c r="E44" s="198"/>
      <c r="G44" s="198"/>
      <c r="K44" s="198" t="s">
        <v>66</v>
      </c>
      <c r="M44" s="217"/>
      <c r="O44" s="214"/>
      <c r="P44" s="214"/>
      <c r="Q44" s="214"/>
      <c r="R44" s="214"/>
      <c r="U44" s="218"/>
      <c r="V44" s="214"/>
      <c r="W44" s="214"/>
      <c r="X44" s="214"/>
      <c r="Y44" s="217"/>
    </row>
    <row r="45" spans="1:27" x14ac:dyDescent="0.2">
      <c r="C45" s="198" t="s">
        <v>209</v>
      </c>
      <c r="E45" s="198"/>
      <c r="G45" s="198" t="s">
        <v>216</v>
      </c>
      <c r="K45" s="199" t="s">
        <v>219</v>
      </c>
      <c r="M45" s="411" t="s">
        <v>257</v>
      </c>
      <c r="O45" s="212" t="s">
        <v>207</v>
      </c>
      <c r="P45" s="214"/>
      <c r="Q45" s="214"/>
      <c r="R45" s="214"/>
      <c r="U45" s="219"/>
      <c r="V45" s="214"/>
      <c r="W45" s="212"/>
      <c r="X45" s="214"/>
      <c r="Y45" s="220"/>
    </row>
    <row r="46" spans="1:27" x14ac:dyDescent="0.2">
      <c r="C46" s="198" t="s">
        <v>67</v>
      </c>
      <c r="E46" s="198"/>
      <c r="G46" s="198" t="s">
        <v>217</v>
      </c>
      <c r="I46" s="212" t="s">
        <v>124</v>
      </c>
      <c r="K46" s="212" t="s">
        <v>218</v>
      </c>
      <c r="M46" s="216" t="s">
        <v>68</v>
      </c>
      <c r="O46" s="212" t="s">
        <v>169</v>
      </c>
      <c r="P46" s="214"/>
      <c r="Q46" s="212" t="s">
        <v>125</v>
      </c>
      <c r="R46" s="214"/>
      <c r="U46" s="212" t="s">
        <v>69</v>
      </c>
      <c r="V46" s="214"/>
      <c r="W46" s="212" t="s">
        <v>70</v>
      </c>
      <c r="X46" s="214"/>
      <c r="Y46" s="216" t="s">
        <v>71</v>
      </c>
      <c r="AA46" s="198"/>
    </row>
    <row r="47" spans="1:27" s="349" customFormat="1" x14ac:dyDescent="0.2">
      <c r="E47" s="350"/>
      <c r="G47" s="350"/>
      <c r="I47" s="351"/>
      <c r="K47" s="351"/>
      <c r="M47" s="352"/>
      <c r="O47" s="351"/>
      <c r="P47" s="353"/>
      <c r="Q47" s="351"/>
      <c r="R47" s="353"/>
      <c r="U47" s="351"/>
      <c r="V47" s="353"/>
      <c r="W47" s="351"/>
      <c r="X47" s="353"/>
      <c r="Y47" s="352"/>
    </row>
    <row r="48" spans="1:27" x14ac:dyDescent="0.2">
      <c r="A48" s="199" t="s">
        <v>60</v>
      </c>
      <c r="C48" s="209"/>
      <c r="E48" s="198"/>
      <c r="G48" s="210">
        <f>Y23</f>
        <v>0</v>
      </c>
      <c r="I48" s="235">
        <f>'Enter Data Elements '!B17</f>
        <v>0</v>
      </c>
      <c r="K48" s="221"/>
      <c r="M48" s="222"/>
      <c r="O48" s="223"/>
      <c r="P48" s="214"/>
      <c r="Q48" s="223"/>
      <c r="R48" s="214"/>
      <c r="U48" s="223"/>
      <c r="V48" s="214"/>
      <c r="W48" s="223"/>
      <c r="X48" s="225"/>
      <c r="Y48" s="226">
        <f>G48</f>
        <v>0</v>
      </c>
      <c r="AA48" s="210"/>
    </row>
    <row r="49" spans="1:27" x14ac:dyDescent="0.2">
      <c r="E49" s="198"/>
      <c r="I49" s="211"/>
      <c r="M49" s="217"/>
      <c r="O49" s="214"/>
      <c r="P49" s="214"/>
      <c r="Q49" s="214"/>
      <c r="R49" s="214"/>
      <c r="U49" s="219"/>
      <c r="V49" s="214"/>
      <c r="W49" s="211"/>
      <c r="X49" s="214"/>
      <c r="Y49" s="227" t="s">
        <v>220</v>
      </c>
    </row>
    <row r="50" spans="1:27" ht="6.6" customHeight="1" x14ac:dyDescent="0.2">
      <c r="E50" s="198"/>
      <c r="I50" s="211"/>
      <c r="M50" s="217"/>
      <c r="O50" s="214"/>
      <c r="P50" s="214"/>
      <c r="Q50" s="214"/>
      <c r="R50" s="214"/>
      <c r="U50" s="219"/>
      <c r="V50" s="214"/>
      <c r="W50" s="211"/>
      <c r="X50" s="214"/>
      <c r="Y50" s="227"/>
    </row>
    <row r="51" spans="1:27" x14ac:dyDescent="0.2">
      <c r="A51" s="199" t="s">
        <v>61</v>
      </c>
      <c r="C51" s="209"/>
      <c r="E51" s="198"/>
      <c r="F51" s="198"/>
      <c r="G51" s="210" t="e">
        <f>Y26</f>
        <v>#DIV/0!</v>
      </c>
      <c r="I51" s="235">
        <f>'Enter Data Elements '!B18</f>
        <v>0</v>
      </c>
      <c r="K51" s="221"/>
      <c r="M51" s="222"/>
      <c r="O51" s="236" t="e">
        <f>'Virtual Inst  '!E32</f>
        <v>#DIV/0!</v>
      </c>
      <c r="P51" s="214"/>
      <c r="Q51" s="236" t="e">
        <f>'Enter Data Elements '!B23</f>
        <v>#DIV/0!</v>
      </c>
      <c r="R51" s="214"/>
      <c r="U51" s="224" t="e">
        <f>(G51/G57*U57)+Q51+O51</f>
        <v>#DIV/0!</v>
      </c>
      <c r="V51" s="214"/>
      <c r="W51" s="224" t="e">
        <f>M26*W26</f>
        <v>#DIV/0!</v>
      </c>
      <c r="X51" s="214"/>
      <c r="Y51" s="408" t="e">
        <f>ROUND(MIN(U51,W51),2)</f>
        <v>#DIV/0!</v>
      </c>
    </row>
    <row r="52" spans="1:27" x14ac:dyDescent="0.2">
      <c r="E52" s="198"/>
      <c r="G52" s="210">
        <f>Y27</f>
        <v>0</v>
      </c>
      <c r="I52" s="211"/>
      <c r="M52" s="217"/>
      <c r="O52" s="214"/>
      <c r="P52" s="214"/>
      <c r="Q52" s="214"/>
      <c r="R52" s="214"/>
      <c r="U52" s="219"/>
      <c r="V52" s="214"/>
      <c r="W52" s="211" t="s">
        <v>204</v>
      </c>
      <c r="X52" s="214"/>
      <c r="Y52" s="409" t="s">
        <v>221</v>
      </c>
    </row>
    <row r="53" spans="1:27" ht="6.6" customHeight="1" x14ac:dyDescent="0.2">
      <c r="E53" s="198"/>
      <c r="G53" s="210"/>
      <c r="I53" s="211"/>
      <c r="M53" s="217"/>
      <c r="O53" s="214"/>
      <c r="P53" s="214"/>
      <c r="Q53" s="214"/>
      <c r="R53" s="214"/>
      <c r="U53" s="219"/>
      <c r="V53" s="214"/>
      <c r="W53" s="211"/>
      <c r="X53" s="214"/>
      <c r="Y53" s="409"/>
    </row>
    <row r="54" spans="1:27" x14ac:dyDescent="0.2">
      <c r="A54" s="199" t="s">
        <v>202</v>
      </c>
      <c r="C54" s="209"/>
      <c r="E54" s="198"/>
      <c r="G54" s="210" t="e">
        <f>Y28</f>
        <v>#DIV/0!</v>
      </c>
      <c r="I54" s="235">
        <f>'Enter Data Elements '!B19</f>
        <v>0</v>
      </c>
      <c r="K54" s="221"/>
      <c r="M54" s="222"/>
      <c r="O54" s="209"/>
      <c r="P54" s="214"/>
      <c r="Q54" s="236">
        <f>'Enter Data Elements '!B25</f>
        <v>0</v>
      </c>
      <c r="R54" s="214"/>
      <c r="U54" s="224" t="e">
        <f>(G54/G57*U57)+Q54</f>
        <v>#DIV/0!</v>
      </c>
      <c r="V54" s="214"/>
      <c r="W54" s="224" t="e">
        <f>(M28*W28)</f>
        <v>#DIV/0!</v>
      </c>
      <c r="X54" s="214"/>
      <c r="Y54" s="408" t="e">
        <f>ROUND(MIN(U54,W54),2)</f>
        <v>#DIV/0!</v>
      </c>
    </row>
    <row r="55" spans="1:27" x14ac:dyDescent="0.2">
      <c r="E55" s="198"/>
      <c r="I55" s="211"/>
      <c r="M55" s="217"/>
      <c r="O55" s="214"/>
      <c r="P55" s="214"/>
      <c r="Q55" s="214"/>
      <c r="R55" s="214"/>
      <c r="U55" s="219"/>
      <c r="V55" s="214"/>
      <c r="W55" s="306" t="s">
        <v>204</v>
      </c>
      <c r="X55" s="214"/>
      <c r="Y55" s="409" t="s">
        <v>221</v>
      </c>
    </row>
    <row r="56" spans="1:27" ht="6.6" customHeight="1" x14ac:dyDescent="0.2">
      <c r="E56" s="198"/>
      <c r="I56" s="211"/>
      <c r="M56" s="217"/>
      <c r="O56" s="214"/>
      <c r="P56" s="214"/>
      <c r="Q56" s="214"/>
      <c r="R56" s="214"/>
      <c r="U56" s="219"/>
      <c r="V56" s="214"/>
      <c r="W56" s="211"/>
      <c r="X56" s="214"/>
      <c r="Y56" s="227"/>
    </row>
    <row r="57" spans="1:27" x14ac:dyDescent="0.2">
      <c r="A57" s="199" t="s">
        <v>210</v>
      </c>
      <c r="E57" s="198"/>
      <c r="G57" s="210" t="e">
        <f>G51+G54</f>
        <v>#DIV/0!</v>
      </c>
      <c r="I57" s="210">
        <f>I51+I54</f>
        <v>0</v>
      </c>
      <c r="M57" s="217"/>
      <c r="O57" s="210" t="e">
        <f>O51+O54</f>
        <v>#DIV/0!</v>
      </c>
      <c r="P57" s="214"/>
      <c r="Q57" s="210" t="e">
        <f>Q51+Q54</f>
        <v>#DIV/0!</v>
      </c>
      <c r="R57" s="214"/>
      <c r="U57" s="196" t="e">
        <f>MIN(G57,I57/(1-W13))+O57+Q57</f>
        <v>#DIV/0!</v>
      </c>
      <c r="V57" s="214"/>
      <c r="W57" s="313"/>
      <c r="X57" s="214"/>
      <c r="Y57" s="227"/>
    </row>
    <row r="58" spans="1:27" x14ac:dyDescent="0.2">
      <c r="E58" s="198"/>
      <c r="G58" s="210"/>
      <c r="I58" s="210"/>
      <c r="M58" s="217"/>
      <c r="O58" s="210"/>
      <c r="P58" s="214"/>
      <c r="Q58" s="210"/>
      <c r="R58" s="214"/>
      <c r="U58" s="230" t="s">
        <v>222</v>
      </c>
      <c r="V58" s="214"/>
      <c r="W58" s="211"/>
      <c r="X58" s="214"/>
      <c r="Y58" s="227"/>
    </row>
    <row r="59" spans="1:27" ht="6.6" customHeight="1" x14ac:dyDescent="0.2">
      <c r="E59" s="198"/>
      <c r="I59" s="211"/>
      <c r="M59" s="217"/>
      <c r="O59" s="214"/>
      <c r="P59" s="214"/>
      <c r="Q59" s="214"/>
      <c r="R59" s="214"/>
      <c r="U59" s="219"/>
      <c r="V59" s="214"/>
      <c r="W59" s="211"/>
      <c r="X59" s="214"/>
      <c r="Y59" s="227"/>
    </row>
    <row r="60" spans="1:27" x14ac:dyDescent="0.2">
      <c r="A60" s="199" t="s">
        <v>62</v>
      </c>
      <c r="C60" s="210">
        <f>Q33*U33</f>
        <v>0</v>
      </c>
      <c r="E60" s="198"/>
      <c r="F60" s="198"/>
      <c r="G60" s="210">
        <f>C60</f>
        <v>0</v>
      </c>
      <c r="I60" s="235">
        <f>'Enter Data Elements '!B20</f>
        <v>0</v>
      </c>
      <c r="K60" s="221"/>
      <c r="M60" s="222"/>
      <c r="O60" s="223"/>
      <c r="P60" s="214"/>
      <c r="Q60" s="223"/>
      <c r="R60" s="214"/>
      <c r="U60" s="223"/>
      <c r="V60" s="214"/>
      <c r="W60" s="223"/>
      <c r="X60" s="214"/>
      <c r="Y60" s="226">
        <f>G60</f>
        <v>0</v>
      </c>
      <c r="AA60" s="210"/>
    </row>
    <row r="61" spans="1:27" x14ac:dyDescent="0.2">
      <c r="E61" s="198"/>
      <c r="I61" s="211"/>
      <c r="K61" s="228">
        <f>SUM(K48:K60)</f>
        <v>0</v>
      </c>
      <c r="M61" s="217"/>
      <c r="O61" s="214"/>
      <c r="P61" s="214"/>
      <c r="Q61" s="214"/>
      <c r="R61" s="214"/>
      <c r="U61" s="219"/>
      <c r="V61" s="214"/>
      <c r="W61" s="211"/>
      <c r="X61" s="214"/>
      <c r="Y61" s="227" t="s">
        <v>220</v>
      </c>
    </row>
    <row r="62" spans="1:27" x14ac:dyDescent="0.2">
      <c r="A62" s="199" t="s">
        <v>203</v>
      </c>
      <c r="E62" s="198"/>
      <c r="G62" s="210" t="e">
        <f>G48+G51+G54+G60</f>
        <v>#DIV/0!</v>
      </c>
      <c r="I62" s="210">
        <f>I48+I51+I54+I60</f>
        <v>0</v>
      </c>
      <c r="K62" s="224" t="e">
        <f>MIN(G62,I62)</f>
        <v>#DIV/0!</v>
      </c>
      <c r="M62" s="229" t="e">
        <f>ROUND(K62*$I$12,2)</f>
        <v>#DIV/0!</v>
      </c>
      <c r="O62" s="224" t="e">
        <f>O51</f>
        <v>#DIV/0!</v>
      </c>
      <c r="P62" s="214"/>
      <c r="Q62" s="224" t="e">
        <f>Q51+Q60</f>
        <v>#DIV/0!</v>
      </c>
      <c r="R62" s="214"/>
      <c r="U62" s="197"/>
      <c r="V62" s="197">
        <f>SUM(V48:V60)</f>
        <v>0</v>
      </c>
      <c r="W62" s="197"/>
      <c r="X62" s="214"/>
      <c r="Y62" s="229" t="e">
        <f>Y48+Y51+Y54+Y60</f>
        <v>#DIV/0!</v>
      </c>
    </row>
  </sheetData>
  <pageMargins left="0.25" right="0.25"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7"/>
  <sheetViews>
    <sheetView defaultGridColor="0" colorId="22" zoomScale="50" zoomScaleNormal="80" workbookViewId="0"/>
  </sheetViews>
  <sheetFormatPr defaultColWidth="8.77734375" defaultRowHeight="18" x14ac:dyDescent="0.25"/>
  <cols>
    <col min="1" max="1" width="11.44140625" style="319" customWidth="1"/>
    <col min="2" max="2" width="14.77734375" style="319" customWidth="1"/>
    <col min="3" max="3" width="12.5546875" style="319" customWidth="1"/>
    <col min="4" max="4" width="13.44140625" style="319" customWidth="1"/>
    <col min="5" max="5" width="13.6640625" style="319" customWidth="1"/>
    <col min="6" max="6" width="16" style="319" customWidth="1"/>
    <col min="7" max="7" width="15.44140625" style="319" customWidth="1"/>
    <col min="8" max="8" width="13.88671875" style="319" customWidth="1"/>
    <col min="9" max="9" width="15.21875" style="319" customWidth="1"/>
    <col min="10" max="16384" width="8.77734375" style="319"/>
  </cols>
  <sheetData>
    <row r="1" spans="1:8" ht="17.25" customHeight="1" x14ac:dyDescent="0.25">
      <c r="A1" s="318" t="s">
        <v>0</v>
      </c>
      <c r="B1" s="318"/>
      <c r="C1" s="318"/>
      <c r="D1" s="318"/>
      <c r="E1" s="318"/>
      <c r="F1" s="318"/>
      <c r="G1" s="318"/>
      <c r="H1" s="318"/>
    </row>
    <row r="2" spans="1:8" ht="21.6" customHeight="1" x14ac:dyDescent="0.25">
      <c r="A2" s="320" t="s">
        <v>279</v>
      </c>
      <c r="B2" s="318"/>
      <c r="C2" s="318"/>
      <c r="D2" s="318"/>
      <c r="E2" s="318"/>
      <c r="F2" s="318"/>
      <c r="G2" s="318"/>
      <c r="H2" s="318"/>
    </row>
    <row r="3" spans="1:8" x14ac:dyDescent="0.25">
      <c r="A3" s="321"/>
      <c r="B3" s="322"/>
      <c r="C3" s="322"/>
      <c r="D3" s="322"/>
      <c r="E3" s="323" t="s">
        <v>1</v>
      </c>
      <c r="F3" s="323" t="s">
        <v>2</v>
      </c>
      <c r="G3" s="323" t="s">
        <v>3</v>
      </c>
      <c r="H3" s="323" t="s">
        <v>4</v>
      </c>
    </row>
    <row r="4" spans="1:8" x14ac:dyDescent="0.25">
      <c r="A4" s="324" t="s">
        <v>5</v>
      </c>
      <c r="B4" s="324" t="s">
        <v>6</v>
      </c>
      <c r="C4" s="324" t="s">
        <v>7</v>
      </c>
      <c r="D4" s="324" t="s">
        <v>8</v>
      </c>
      <c r="E4" s="323" t="s">
        <v>9</v>
      </c>
      <c r="F4" s="323" t="s">
        <v>10</v>
      </c>
      <c r="G4" s="323" t="s">
        <v>11</v>
      </c>
      <c r="H4" s="323" t="s">
        <v>12</v>
      </c>
    </row>
    <row r="5" spans="1:8" x14ac:dyDescent="0.25">
      <c r="A5" s="325"/>
      <c r="B5" s="326"/>
      <c r="C5" s="326"/>
      <c r="D5" s="326"/>
      <c r="E5" s="326"/>
      <c r="F5" s="326"/>
      <c r="G5" s="326"/>
      <c r="H5" s="326"/>
    </row>
    <row r="6" spans="1:8" x14ac:dyDescent="0.25">
      <c r="A6" s="327">
        <v>0</v>
      </c>
      <c r="B6" s="328">
        <v>1</v>
      </c>
      <c r="C6" s="328">
        <v>1.0375000000000001</v>
      </c>
      <c r="D6" s="328">
        <v>1.0764</v>
      </c>
      <c r="E6" s="328">
        <v>1.1168</v>
      </c>
      <c r="F6" s="328">
        <v>1.1587000000000001</v>
      </c>
      <c r="G6" s="328">
        <v>1.2021999999999999</v>
      </c>
      <c r="H6" s="328">
        <v>1.2473000000000001</v>
      </c>
    </row>
    <row r="7" spans="1:8" x14ac:dyDescent="0.25">
      <c r="A7" s="327">
        <v>1</v>
      </c>
      <c r="B7" s="328">
        <v>1.0375000000000001</v>
      </c>
      <c r="C7" s="328">
        <v>1.0764</v>
      </c>
      <c r="D7" s="328">
        <v>1.1168</v>
      </c>
      <c r="E7" s="328">
        <v>1.1587000000000001</v>
      </c>
      <c r="F7" s="328">
        <v>1.2021999999999999</v>
      </c>
      <c r="G7" s="328">
        <v>1.2473000000000001</v>
      </c>
      <c r="H7" s="328">
        <v>1.2941</v>
      </c>
    </row>
    <row r="8" spans="1:8" x14ac:dyDescent="0.25">
      <c r="A8" s="327">
        <v>2</v>
      </c>
      <c r="B8" s="328">
        <v>1.0764</v>
      </c>
      <c r="C8" s="328">
        <v>1.1168</v>
      </c>
      <c r="D8" s="328">
        <v>1.1587000000000001</v>
      </c>
      <c r="E8" s="328">
        <v>1.2021999999999999</v>
      </c>
      <c r="F8" s="328">
        <v>1.2473000000000001</v>
      </c>
      <c r="G8" s="328">
        <v>1.2941</v>
      </c>
      <c r="H8" s="328">
        <v>1.3426</v>
      </c>
    </row>
    <row r="9" spans="1:8" x14ac:dyDescent="0.25">
      <c r="A9" s="327">
        <v>3</v>
      </c>
      <c r="B9" s="328">
        <v>1.1168</v>
      </c>
      <c r="C9" s="328">
        <v>1.1587000000000001</v>
      </c>
      <c r="D9" s="328">
        <v>1.2021999999999999</v>
      </c>
      <c r="E9" s="328">
        <v>1.2473000000000001</v>
      </c>
      <c r="F9" s="328">
        <v>1.2941</v>
      </c>
      <c r="G9" s="328">
        <v>1.3426</v>
      </c>
      <c r="H9" s="328">
        <v>1.3929</v>
      </c>
    </row>
    <row r="10" spans="1:8" x14ac:dyDescent="0.25">
      <c r="A10" s="327">
        <v>4</v>
      </c>
      <c r="B10" s="328">
        <v>1.1587000000000001</v>
      </c>
      <c r="C10" s="328">
        <v>1.2021999999999999</v>
      </c>
      <c r="D10" s="328">
        <v>1.2473000000000001</v>
      </c>
      <c r="E10" s="328">
        <v>1.2941</v>
      </c>
      <c r="F10" s="328">
        <v>1.3426</v>
      </c>
      <c r="G10" s="328">
        <v>1.3929</v>
      </c>
      <c r="H10" s="328">
        <v>1.4451000000000001</v>
      </c>
    </row>
    <row r="11" spans="1:8" x14ac:dyDescent="0.25">
      <c r="A11" s="327">
        <v>5</v>
      </c>
      <c r="B11" s="328">
        <v>1.2021999999999999</v>
      </c>
      <c r="C11" s="328">
        <v>1.2473000000000001</v>
      </c>
      <c r="D11" s="328">
        <v>1.2941</v>
      </c>
      <c r="E11" s="328">
        <v>1.3426</v>
      </c>
      <c r="F11" s="328">
        <v>1.3929</v>
      </c>
      <c r="G11" s="328">
        <v>1.4451000000000001</v>
      </c>
      <c r="H11" s="328">
        <v>1.4993000000000001</v>
      </c>
    </row>
    <row r="12" spans="1:8" x14ac:dyDescent="0.25">
      <c r="A12" s="327">
        <v>6</v>
      </c>
      <c r="B12" s="328">
        <v>1.2473000000000001</v>
      </c>
      <c r="C12" s="328">
        <v>1.2941</v>
      </c>
      <c r="D12" s="328">
        <v>1.3426</v>
      </c>
      <c r="E12" s="328">
        <v>1.3929</v>
      </c>
      <c r="F12" s="328">
        <v>1.4451000000000001</v>
      </c>
      <c r="G12" s="328">
        <v>1.4993000000000001</v>
      </c>
      <c r="H12" s="328">
        <v>1.5555000000000001</v>
      </c>
    </row>
    <row r="13" spans="1:8" x14ac:dyDescent="0.25">
      <c r="A13" s="327">
        <v>7</v>
      </c>
      <c r="B13" s="328">
        <v>1.2941</v>
      </c>
      <c r="C13" s="328">
        <v>1.3426</v>
      </c>
      <c r="D13" s="328">
        <v>1.3929</v>
      </c>
      <c r="E13" s="328">
        <v>1.4451000000000001</v>
      </c>
      <c r="F13" s="328">
        <v>1.4993000000000001</v>
      </c>
      <c r="G13" s="328">
        <v>1.5555000000000001</v>
      </c>
      <c r="H13" s="328">
        <v>1.6137999999999999</v>
      </c>
    </row>
    <row r="14" spans="1:8" x14ac:dyDescent="0.25">
      <c r="A14" s="327">
        <v>8</v>
      </c>
      <c r="B14" s="328">
        <v>1.3426</v>
      </c>
      <c r="C14" s="328">
        <v>1.3929</v>
      </c>
      <c r="D14" s="328">
        <v>1.4451000000000001</v>
      </c>
      <c r="E14" s="328">
        <v>1.4993000000000001</v>
      </c>
      <c r="F14" s="328">
        <v>1.5555000000000001</v>
      </c>
      <c r="G14" s="328">
        <v>1.6137999999999999</v>
      </c>
      <c r="H14" s="328">
        <v>1.6742999999999999</v>
      </c>
    </row>
    <row r="15" spans="1:8" s="330" customFormat="1" x14ac:dyDescent="0.25">
      <c r="A15" s="327">
        <v>9</v>
      </c>
      <c r="B15" s="329">
        <v>1.3929</v>
      </c>
      <c r="C15" s="329">
        <v>1.4451000000000001</v>
      </c>
      <c r="D15" s="329">
        <v>1.4993000000000001</v>
      </c>
      <c r="E15" s="329">
        <v>1.5555000000000001</v>
      </c>
      <c r="F15" s="329">
        <v>1.6137999999999999</v>
      </c>
      <c r="G15" s="329">
        <v>1.6742999999999999</v>
      </c>
      <c r="H15" s="329">
        <v>1.7371000000000001</v>
      </c>
    </row>
    <row r="16" spans="1:8" x14ac:dyDescent="0.25">
      <c r="A16" s="327">
        <v>10</v>
      </c>
      <c r="B16" s="328">
        <v>1.3929</v>
      </c>
      <c r="C16" s="328">
        <v>1.4993000000000001</v>
      </c>
      <c r="D16" s="328">
        <v>1.5555000000000001</v>
      </c>
      <c r="E16" s="328">
        <v>1.6137999999999999</v>
      </c>
      <c r="F16" s="328">
        <v>1.6742999999999999</v>
      </c>
      <c r="G16" s="328">
        <v>1.7371000000000001</v>
      </c>
      <c r="H16" s="328">
        <v>1.8022</v>
      </c>
    </row>
    <row r="17" spans="1:9" x14ac:dyDescent="0.25">
      <c r="A17" s="327">
        <v>11</v>
      </c>
      <c r="B17" s="328">
        <v>1.3929</v>
      </c>
      <c r="C17" s="328">
        <v>1.4993000000000001</v>
      </c>
      <c r="D17" s="328">
        <v>1.5555000000000001</v>
      </c>
      <c r="E17" s="328">
        <v>1.6137999999999999</v>
      </c>
      <c r="F17" s="328">
        <v>1.7371000000000001</v>
      </c>
      <c r="G17" s="328">
        <v>1.8022</v>
      </c>
      <c r="H17" s="328">
        <v>1.8697999999999999</v>
      </c>
    </row>
    <row r="18" spans="1:9" x14ac:dyDescent="0.25">
      <c r="A18" s="327">
        <v>12</v>
      </c>
      <c r="B18" s="328">
        <v>1.3929</v>
      </c>
      <c r="C18" s="328">
        <v>1.4993000000000001</v>
      </c>
      <c r="D18" s="328">
        <v>1.5555000000000001</v>
      </c>
      <c r="E18" s="328">
        <v>1.6137999999999999</v>
      </c>
      <c r="F18" s="328">
        <v>1.7371000000000001</v>
      </c>
      <c r="G18" s="328">
        <v>1.8697999999999999</v>
      </c>
      <c r="H18" s="328">
        <v>1.9399</v>
      </c>
    </row>
    <row r="19" spans="1:9" x14ac:dyDescent="0.25">
      <c r="A19" s="327" t="s">
        <v>13</v>
      </c>
      <c r="B19" s="328">
        <v>1.3929</v>
      </c>
      <c r="C19" s="328">
        <v>1.4993000000000001</v>
      </c>
      <c r="D19" s="328">
        <v>1.5555000000000001</v>
      </c>
      <c r="E19" s="328">
        <v>1.6137999999999999</v>
      </c>
      <c r="F19" s="328">
        <v>1.7371000000000001</v>
      </c>
      <c r="G19" s="328">
        <v>1.8697999999999999</v>
      </c>
      <c r="H19" s="328">
        <v>2.0125999999999999</v>
      </c>
      <c r="I19" s="331"/>
    </row>
    <row r="20" spans="1:9" x14ac:dyDescent="0.25">
      <c r="A20" s="325"/>
      <c r="B20" s="326"/>
      <c r="C20" s="326"/>
      <c r="D20" s="326"/>
      <c r="E20" s="326"/>
      <c r="F20" s="326"/>
      <c r="G20" s="326"/>
      <c r="H20" s="326"/>
    </row>
    <row r="21" spans="1:9" x14ac:dyDescent="0.25">
      <c r="A21" s="318" t="s">
        <v>14</v>
      </c>
      <c r="B21" s="318"/>
      <c r="C21" s="318"/>
      <c r="D21" s="318"/>
      <c r="E21" s="318"/>
      <c r="F21" s="318"/>
      <c r="G21" s="318"/>
      <c r="H21" s="318"/>
    </row>
    <row r="22" spans="1:9" x14ac:dyDescent="0.25">
      <c r="A22" s="321"/>
      <c r="B22" s="322"/>
      <c r="C22" s="322"/>
      <c r="D22" s="322"/>
      <c r="E22" s="323" t="s">
        <v>1</v>
      </c>
      <c r="F22" s="323" t="s">
        <v>2</v>
      </c>
      <c r="G22" s="323" t="s">
        <v>3</v>
      </c>
      <c r="H22" s="323" t="s">
        <v>4</v>
      </c>
    </row>
    <row r="23" spans="1:9" x14ac:dyDescent="0.25">
      <c r="A23" s="324" t="s">
        <v>5</v>
      </c>
      <c r="B23" s="324" t="s">
        <v>6</v>
      </c>
      <c r="C23" s="324" t="s">
        <v>7</v>
      </c>
      <c r="D23" s="324" t="s">
        <v>8</v>
      </c>
      <c r="E23" s="323" t="s">
        <v>9</v>
      </c>
      <c r="F23" s="323" t="s">
        <v>10</v>
      </c>
      <c r="G23" s="323" t="s">
        <v>11</v>
      </c>
      <c r="H23" s="323" t="s">
        <v>12</v>
      </c>
    </row>
    <row r="24" spans="1:9" x14ac:dyDescent="0.25">
      <c r="A24" s="325"/>
      <c r="B24" s="326"/>
      <c r="C24" s="326"/>
      <c r="D24" s="326"/>
      <c r="E24" s="326" t="s">
        <v>15</v>
      </c>
      <c r="F24" s="326"/>
      <c r="G24" s="326"/>
      <c r="H24" s="326"/>
    </row>
    <row r="25" spans="1:9" x14ac:dyDescent="0.25">
      <c r="A25" s="325">
        <v>0</v>
      </c>
      <c r="B25" s="332"/>
      <c r="C25" s="332"/>
      <c r="D25" s="332"/>
      <c r="E25" s="332"/>
      <c r="F25" s="332"/>
      <c r="G25" s="332"/>
      <c r="H25" s="332"/>
    </row>
    <row r="26" spans="1:9" x14ac:dyDescent="0.25">
      <c r="A26" s="325">
        <v>1</v>
      </c>
      <c r="B26" s="332"/>
      <c r="C26" s="332"/>
      <c r="D26" s="332"/>
      <c r="E26" s="332"/>
      <c r="F26" s="332"/>
      <c r="G26" s="332"/>
      <c r="H26" s="332"/>
    </row>
    <row r="27" spans="1:9" x14ac:dyDescent="0.25">
      <c r="A27" s="325">
        <v>2</v>
      </c>
      <c r="B27" s="332"/>
      <c r="C27" s="332"/>
      <c r="D27" s="332"/>
      <c r="E27" s="332"/>
      <c r="F27" s="332"/>
      <c r="G27" s="332"/>
      <c r="H27" s="332"/>
    </row>
    <row r="28" spans="1:9" x14ac:dyDescent="0.25">
      <c r="A28" s="325">
        <v>3</v>
      </c>
      <c r="B28" s="332"/>
      <c r="C28" s="332"/>
      <c r="D28" s="332"/>
      <c r="E28" s="332"/>
      <c r="F28" s="332"/>
      <c r="G28" s="332"/>
      <c r="H28" s="332"/>
    </row>
    <row r="29" spans="1:9" x14ac:dyDescent="0.25">
      <c r="A29" s="325">
        <v>4</v>
      </c>
      <c r="B29" s="332"/>
      <c r="C29" s="332"/>
      <c r="D29" s="332"/>
      <c r="E29" s="332"/>
      <c r="F29" s="332"/>
      <c r="G29" s="332"/>
      <c r="H29" s="332"/>
    </row>
    <row r="30" spans="1:9" x14ac:dyDescent="0.25">
      <c r="A30" s="325">
        <v>5</v>
      </c>
      <c r="B30" s="332"/>
      <c r="C30" s="332"/>
      <c r="D30" s="332"/>
      <c r="E30" s="332"/>
      <c r="F30" s="332"/>
      <c r="G30" s="332"/>
      <c r="H30" s="332"/>
    </row>
    <row r="31" spans="1:9" x14ac:dyDescent="0.25">
      <c r="A31" s="325">
        <v>6</v>
      </c>
      <c r="B31" s="332"/>
      <c r="C31" s="332"/>
      <c r="D31" s="332"/>
      <c r="E31" s="332"/>
      <c r="F31" s="332"/>
      <c r="G31" s="332"/>
      <c r="H31" s="332"/>
    </row>
    <row r="32" spans="1:9" x14ac:dyDescent="0.25">
      <c r="A32" s="325">
        <v>7</v>
      </c>
      <c r="B32" s="332"/>
      <c r="C32" s="332"/>
      <c r="D32" s="332"/>
      <c r="E32" s="332"/>
      <c r="F32" s="332"/>
      <c r="G32" s="332"/>
      <c r="H32" s="332"/>
    </row>
    <row r="33" spans="1:9" x14ac:dyDescent="0.25">
      <c r="A33" s="325">
        <v>8</v>
      </c>
      <c r="B33" s="332"/>
      <c r="C33" s="332"/>
      <c r="D33" s="332"/>
      <c r="E33" s="332"/>
      <c r="F33" s="332"/>
      <c r="G33" s="332"/>
      <c r="H33" s="332"/>
    </row>
    <row r="34" spans="1:9" x14ac:dyDescent="0.25">
      <c r="A34" s="325">
        <v>9</v>
      </c>
      <c r="B34" s="332"/>
      <c r="C34" s="332"/>
      <c r="D34" s="332"/>
      <c r="E34" s="332"/>
      <c r="F34" s="332"/>
      <c r="G34" s="332"/>
      <c r="H34" s="332"/>
    </row>
    <row r="35" spans="1:9" x14ac:dyDescent="0.25">
      <c r="A35" s="325">
        <v>10</v>
      </c>
      <c r="B35" s="332"/>
      <c r="C35" s="332"/>
      <c r="D35" s="332"/>
      <c r="E35" s="332"/>
      <c r="F35" s="332"/>
      <c r="G35" s="332"/>
      <c r="H35" s="332"/>
    </row>
    <row r="36" spans="1:9" x14ac:dyDescent="0.25">
      <c r="A36" s="325">
        <v>11</v>
      </c>
      <c r="B36" s="332"/>
      <c r="C36" s="332"/>
      <c r="D36" s="332"/>
      <c r="E36" s="332"/>
      <c r="F36" s="332"/>
      <c r="G36" s="332"/>
      <c r="H36" s="332"/>
    </row>
    <row r="37" spans="1:9" x14ac:dyDescent="0.25">
      <c r="A37" s="325">
        <v>12</v>
      </c>
      <c r="B37" s="332"/>
      <c r="C37" s="332"/>
      <c r="D37" s="332"/>
      <c r="E37" s="332"/>
      <c r="F37" s="332"/>
      <c r="G37" s="332"/>
      <c r="H37" s="332"/>
    </row>
    <row r="38" spans="1:9" x14ac:dyDescent="0.25">
      <c r="A38" s="325" t="s">
        <v>13</v>
      </c>
      <c r="B38" s="332"/>
      <c r="C38" s="332"/>
      <c r="D38" s="332"/>
      <c r="E38" s="332"/>
      <c r="F38" s="332"/>
      <c r="G38" s="332"/>
      <c r="H38" s="332"/>
    </row>
    <row r="39" spans="1:9" s="336" customFormat="1" x14ac:dyDescent="0.25">
      <c r="A39" s="333" t="s">
        <v>16</v>
      </c>
      <c r="B39" s="334">
        <f t="shared" ref="B39:H39" si="0">ROUND(SUM(B25:B38),5)</f>
        <v>0</v>
      </c>
      <c r="C39" s="334">
        <f t="shared" si="0"/>
        <v>0</v>
      </c>
      <c r="D39" s="334">
        <f t="shared" si="0"/>
        <v>0</v>
      </c>
      <c r="E39" s="334">
        <f t="shared" si="0"/>
        <v>0</v>
      </c>
      <c r="F39" s="335">
        <f t="shared" si="0"/>
        <v>0</v>
      </c>
      <c r="G39" s="335">
        <f t="shared" si="0"/>
        <v>0</v>
      </c>
      <c r="H39" s="335">
        <f t="shared" si="0"/>
        <v>0</v>
      </c>
    </row>
    <row r="40" spans="1:9" ht="24.95" customHeight="1" x14ac:dyDescent="0.25">
      <c r="A40" s="325"/>
      <c r="B40" s="326"/>
      <c r="C40" s="326"/>
      <c r="D40" s="326"/>
      <c r="E40" s="326"/>
      <c r="F40" s="337" t="s">
        <v>89</v>
      </c>
      <c r="G40" s="338" t="s">
        <v>96</v>
      </c>
      <c r="H40" s="339">
        <f>ROUND(SUM(B39:H39),5)</f>
        <v>0</v>
      </c>
    </row>
    <row r="41" spans="1:9" x14ac:dyDescent="0.25">
      <c r="A41" s="318" t="s">
        <v>17</v>
      </c>
      <c r="B41" s="318"/>
      <c r="C41" s="318"/>
      <c r="D41" s="318"/>
      <c r="E41" s="318"/>
      <c r="F41" s="318"/>
      <c r="G41" s="318"/>
      <c r="H41" s="318"/>
    </row>
    <row r="42" spans="1:9" x14ac:dyDescent="0.25">
      <c r="A42" s="321"/>
      <c r="B42" s="322"/>
      <c r="C42" s="322"/>
      <c r="D42" s="322"/>
      <c r="E42" s="323" t="s">
        <v>1</v>
      </c>
      <c r="F42" s="323" t="s">
        <v>2</v>
      </c>
      <c r="G42" s="323" t="s">
        <v>3</v>
      </c>
      <c r="H42" s="323" t="s">
        <v>4</v>
      </c>
    </row>
    <row r="43" spans="1:9" x14ac:dyDescent="0.25">
      <c r="A43" s="324" t="s">
        <v>5</v>
      </c>
      <c r="B43" s="324" t="s">
        <v>6</v>
      </c>
      <c r="C43" s="324" t="s">
        <v>7</v>
      </c>
      <c r="D43" s="324" t="s">
        <v>8</v>
      </c>
      <c r="E43" s="323" t="s">
        <v>9</v>
      </c>
      <c r="F43" s="323" t="s">
        <v>10</v>
      </c>
      <c r="G43" s="323" t="s">
        <v>11</v>
      </c>
      <c r="H43" s="323" t="s">
        <v>12</v>
      </c>
    </row>
    <row r="44" spans="1:9" x14ac:dyDescent="0.25">
      <c r="A44" s="325"/>
      <c r="B44" s="326"/>
      <c r="C44" s="326"/>
      <c r="D44" s="326"/>
      <c r="E44" s="326"/>
      <c r="F44" s="326"/>
      <c r="G44" s="326"/>
      <c r="H44" s="326"/>
    </row>
    <row r="45" spans="1:9" x14ac:dyDescent="0.25">
      <c r="A45" s="325">
        <v>0</v>
      </c>
      <c r="B45" s="340">
        <f>ROUND((+B6*B25),5)</f>
        <v>0</v>
      </c>
      <c r="C45" s="340">
        <f t="shared" ref="C45:H45" si="1">ROUND((+C6*C25),5)</f>
        <v>0</v>
      </c>
      <c r="D45" s="340">
        <f t="shared" si="1"/>
        <v>0</v>
      </c>
      <c r="E45" s="340">
        <f t="shared" si="1"/>
        <v>0</v>
      </c>
      <c r="F45" s="340">
        <f t="shared" si="1"/>
        <v>0</v>
      </c>
      <c r="G45" s="340">
        <f t="shared" si="1"/>
        <v>0</v>
      </c>
      <c r="H45" s="340">
        <f t="shared" si="1"/>
        <v>0</v>
      </c>
      <c r="I45" s="325"/>
    </row>
    <row r="46" spans="1:9" x14ac:dyDescent="0.25">
      <c r="A46" s="325">
        <v>1</v>
      </c>
      <c r="B46" s="340">
        <f t="shared" ref="B46:H46" si="2">ROUND((+B7*B26),5)</f>
        <v>0</v>
      </c>
      <c r="C46" s="340">
        <f t="shared" si="2"/>
        <v>0</v>
      </c>
      <c r="D46" s="340">
        <f t="shared" si="2"/>
        <v>0</v>
      </c>
      <c r="E46" s="340">
        <f t="shared" si="2"/>
        <v>0</v>
      </c>
      <c r="F46" s="340">
        <f t="shared" si="2"/>
        <v>0</v>
      </c>
      <c r="G46" s="340">
        <f t="shared" si="2"/>
        <v>0</v>
      </c>
      <c r="H46" s="340">
        <f t="shared" si="2"/>
        <v>0</v>
      </c>
      <c r="I46" s="325"/>
    </row>
    <row r="47" spans="1:9" x14ac:dyDescent="0.25">
      <c r="A47" s="325">
        <v>2</v>
      </c>
      <c r="B47" s="340">
        <f t="shared" ref="B47:H47" si="3">ROUND((+B8*B27),5)</f>
        <v>0</v>
      </c>
      <c r="C47" s="340">
        <f t="shared" si="3"/>
        <v>0</v>
      </c>
      <c r="D47" s="340">
        <f t="shared" si="3"/>
        <v>0</v>
      </c>
      <c r="E47" s="340">
        <f t="shared" si="3"/>
        <v>0</v>
      </c>
      <c r="F47" s="340">
        <f t="shared" si="3"/>
        <v>0</v>
      </c>
      <c r="G47" s="340">
        <f t="shared" si="3"/>
        <v>0</v>
      </c>
      <c r="H47" s="340">
        <f t="shared" si="3"/>
        <v>0</v>
      </c>
      <c r="I47" s="325"/>
    </row>
    <row r="48" spans="1:9" x14ac:dyDescent="0.25">
      <c r="A48" s="325">
        <v>3</v>
      </c>
      <c r="B48" s="340">
        <f t="shared" ref="B48:H48" si="4">ROUND((+B9*B28),5)</f>
        <v>0</v>
      </c>
      <c r="C48" s="340">
        <f t="shared" si="4"/>
        <v>0</v>
      </c>
      <c r="D48" s="340">
        <f t="shared" si="4"/>
        <v>0</v>
      </c>
      <c r="E48" s="340">
        <f t="shared" si="4"/>
        <v>0</v>
      </c>
      <c r="F48" s="340">
        <f t="shared" si="4"/>
        <v>0</v>
      </c>
      <c r="G48" s="340">
        <f t="shared" si="4"/>
        <v>0</v>
      </c>
      <c r="H48" s="340">
        <f t="shared" si="4"/>
        <v>0</v>
      </c>
      <c r="I48" s="325"/>
    </row>
    <row r="49" spans="1:9" x14ac:dyDescent="0.25">
      <c r="A49" s="325">
        <v>4</v>
      </c>
      <c r="B49" s="340">
        <f t="shared" ref="B49:H49" si="5">ROUND((+B10*B29),5)</f>
        <v>0</v>
      </c>
      <c r="C49" s="340">
        <f t="shared" si="5"/>
        <v>0</v>
      </c>
      <c r="D49" s="340">
        <f t="shared" si="5"/>
        <v>0</v>
      </c>
      <c r="E49" s="340">
        <f t="shared" si="5"/>
        <v>0</v>
      </c>
      <c r="F49" s="340">
        <f t="shared" si="5"/>
        <v>0</v>
      </c>
      <c r="G49" s="340">
        <f t="shared" si="5"/>
        <v>0</v>
      </c>
      <c r="H49" s="340">
        <f t="shared" si="5"/>
        <v>0</v>
      </c>
      <c r="I49" s="325"/>
    </row>
    <row r="50" spans="1:9" x14ac:dyDescent="0.25">
      <c r="A50" s="325">
        <v>5</v>
      </c>
      <c r="B50" s="340">
        <f t="shared" ref="B50:H50" si="6">ROUND((+B11*B30),5)</f>
        <v>0</v>
      </c>
      <c r="C50" s="340">
        <f t="shared" si="6"/>
        <v>0</v>
      </c>
      <c r="D50" s="340">
        <f t="shared" si="6"/>
        <v>0</v>
      </c>
      <c r="E50" s="340">
        <f t="shared" si="6"/>
        <v>0</v>
      </c>
      <c r="F50" s="340">
        <f t="shared" si="6"/>
        <v>0</v>
      </c>
      <c r="G50" s="340">
        <f t="shared" si="6"/>
        <v>0</v>
      </c>
      <c r="H50" s="340">
        <f t="shared" si="6"/>
        <v>0</v>
      </c>
      <c r="I50" s="325"/>
    </row>
    <row r="51" spans="1:9" x14ac:dyDescent="0.25">
      <c r="A51" s="325">
        <v>6</v>
      </c>
      <c r="B51" s="340">
        <f t="shared" ref="B51:H51" si="7">ROUND((+B12*B31),5)</f>
        <v>0</v>
      </c>
      <c r="C51" s="340">
        <f t="shared" si="7"/>
        <v>0</v>
      </c>
      <c r="D51" s="340">
        <f t="shared" si="7"/>
        <v>0</v>
      </c>
      <c r="E51" s="340">
        <f t="shared" si="7"/>
        <v>0</v>
      </c>
      <c r="F51" s="340">
        <f t="shared" si="7"/>
        <v>0</v>
      </c>
      <c r="G51" s="340">
        <f t="shared" si="7"/>
        <v>0</v>
      </c>
      <c r="H51" s="340">
        <f t="shared" si="7"/>
        <v>0</v>
      </c>
      <c r="I51" s="325"/>
    </row>
    <row r="52" spans="1:9" x14ac:dyDescent="0.25">
      <c r="A52" s="325">
        <v>7</v>
      </c>
      <c r="B52" s="340">
        <f t="shared" ref="B52:H52" si="8">ROUND((+B13*B32),5)</f>
        <v>0</v>
      </c>
      <c r="C52" s="340">
        <f t="shared" si="8"/>
        <v>0</v>
      </c>
      <c r="D52" s="340">
        <f t="shared" si="8"/>
        <v>0</v>
      </c>
      <c r="E52" s="340">
        <f t="shared" si="8"/>
        <v>0</v>
      </c>
      <c r="F52" s="340">
        <f t="shared" si="8"/>
        <v>0</v>
      </c>
      <c r="G52" s="340">
        <f t="shared" si="8"/>
        <v>0</v>
      </c>
      <c r="H52" s="340">
        <f t="shared" si="8"/>
        <v>0</v>
      </c>
      <c r="I52" s="325"/>
    </row>
    <row r="53" spans="1:9" x14ac:dyDescent="0.25">
      <c r="A53" s="325">
        <v>8</v>
      </c>
      <c r="B53" s="340">
        <f t="shared" ref="B53:H53" si="9">ROUND((+B14*B33),5)</f>
        <v>0</v>
      </c>
      <c r="C53" s="340">
        <f t="shared" si="9"/>
        <v>0</v>
      </c>
      <c r="D53" s="340">
        <f t="shared" si="9"/>
        <v>0</v>
      </c>
      <c r="E53" s="340">
        <f t="shared" si="9"/>
        <v>0</v>
      </c>
      <c r="F53" s="340">
        <f t="shared" si="9"/>
        <v>0</v>
      </c>
      <c r="G53" s="340">
        <f t="shared" si="9"/>
        <v>0</v>
      </c>
      <c r="H53" s="340">
        <f t="shared" si="9"/>
        <v>0</v>
      </c>
      <c r="I53" s="325"/>
    </row>
    <row r="54" spans="1:9" x14ac:dyDescent="0.25">
      <c r="A54" s="325">
        <v>9</v>
      </c>
      <c r="B54" s="340">
        <f t="shared" ref="B54:H54" si="10">ROUND((+B15*B34),5)</f>
        <v>0</v>
      </c>
      <c r="C54" s="340">
        <f t="shared" si="10"/>
        <v>0</v>
      </c>
      <c r="D54" s="340">
        <f t="shared" si="10"/>
        <v>0</v>
      </c>
      <c r="E54" s="340">
        <f t="shared" si="10"/>
        <v>0</v>
      </c>
      <c r="F54" s="340">
        <f t="shared" si="10"/>
        <v>0</v>
      </c>
      <c r="G54" s="340">
        <f t="shared" si="10"/>
        <v>0</v>
      </c>
      <c r="H54" s="340">
        <f t="shared" si="10"/>
        <v>0</v>
      </c>
      <c r="I54" s="325"/>
    </row>
    <row r="55" spans="1:9" x14ac:dyDescent="0.25">
      <c r="A55" s="325">
        <v>10</v>
      </c>
      <c r="B55" s="340">
        <f t="shared" ref="B55:H55" si="11">ROUND((+B16*B35),5)</f>
        <v>0</v>
      </c>
      <c r="C55" s="340">
        <f t="shared" si="11"/>
        <v>0</v>
      </c>
      <c r="D55" s="340">
        <f t="shared" si="11"/>
        <v>0</v>
      </c>
      <c r="E55" s="340">
        <f t="shared" si="11"/>
        <v>0</v>
      </c>
      <c r="F55" s="340">
        <f t="shared" si="11"/>
        <v>0</v>
      </c>
      <c r="G55" s="340">
        <f t="shared" si="11"/>
        <v>0</v>
      </c>
      <c r="H55" s="340">
        <f t="shared" si="11"/>
        <v>0</v>
      </c>
      <c r="I55" s="325"/>
    </row>
    <row r="56" spans="1:9" x14ac:dyDescent="0.25">
      <c r="A56" s="325">
        <v>11</v>
      </c>
      <c r="B56" s="340">
        <f t="shared" ref="B56:H56" si="12">ROUND((+B17*B36),5)</f>
        <v>0</v>
      </c>
      <c r="C56" s="340">
        <f t="shared" si="12"/>
        <v>0</v>
      </c>
      <c r="D56" s="340">
        <f t="shared" si="12"/>
        <v>0</v>
      </c>
      <c r="E56" s="340">
        <f t="shared" si="12"/>
        <v>0</v>
      </c>
      <c r="F56" s="340">
        <f t="shared" si="12"/>
        <v>0</v>
      </c>
      <c r="G56" s="340">
        <f t="shared" si="12"/>
        <v>0</v>
      </c>
      <c r="H56" s="340">
        <f t="shared" si="12"/>
        <v>0</v>
      </c>
      <c r="I56" s="325"/>
    </row>
    <row r="57" spans="1:9" x14ac:dyDescent="0.25">
      <c r="A57" s="325">
        <v>12</v>
      </c>
      <c r="B57" s="340">
        <f t="shared" ref="B57:H57" si="13">ROUND((+B18*B37),5)</f>
        <v>0</v>
      </c>
      <c r="C57" s="340">
        <f t="shared" si="13"/>
        <v>0</v>
      </c>
      <c r="D57" s="340">
        <f t="shared" si="13"/>
        <v>0</v>
      </c>
      <c r="E57" s="340">
        <f t="shared" si="13"/>
        <v>0</v>
      </c>
      <c r="F57" s="340">
        <f t="shared" si="13"/>
        <v>0</v>
      </c>
      <c r="G57" s="340">
        <f t="shared" si="13"/>
        <v>0</v>
      </c>
      <c r="H57" s="340">
        <f t="shared" si="13"/>
        <v>0</v>
      </c>
      <c r="I57" s="325"/>
    </row>
    <row r="58" spans="1:9" x14ac:dyDescent="0.25">
      <c r="A58" s="325" t="s">
        <v>13</v>
      </c>
      <c r="B58" s="340">
        <f t="shared" ref="B58:H58" si="14">ROUND((+B19*B38),5)</f>
        <v>0</v>
      </c>
      <c r="C58" s="340">
        <f t="shared" si="14"/>
        <v>0</v>
      </c>
      <c r="D58" s="340">
        <f t="shared" si="14"/>
        <v>0</v>
      </c>
      <c r="E58" s="340">
        <f t="shared" si="14"/>
        <v>0</v>
      </c>
      <c r="F58" s="340">
        <f t="shared" si="14"/>
        <v>0</v>
      </c>
      <c r="G58" s="340">
        <f t="shared" si="14"/>
        <v>0</v>
      </c>
      <c r="H58" s="340">
        <f t="shared" si="14"/>
        <v>0</v>
      </c>
      <c r="I58" s="325"/>
    </row>
    <row r="59" spans="1:9" s="341" customFormat="1" ht="24.6" customHeight="1" x14ac:dyDescent="0.25">
      <c r="A59" s="325" t="s">
        <v>16</v>
      </c>
      <c r="B59" s="334">
        <f>ROUND(SUM(B45:B58),5)</f>
        <v>0</v>
      </c>
      <c r="C59" s="334">
        <f t="shared" ref="C59:H59" si="15">ROUND(SUM(C45:C58),5)</f>
        <v>0</v>
      </c>
      <c r="D59" s="334">
        <f t="shared" si="15"/>
        <v>0</v>
      </c>
      <c r="E59" s="334">
        <f t="shared" si="15"/>
        <v>0</v>
      </c>
      <c r="F59" s="334">
        <f t="shared" si="15"/>
        <v>0</v>
      </c>
      <c r="G59" s="335">
        <f t="shared" si="15"/>
        <v>0</v>
      </c>
      <c r="H59" s="335">
        <f t="shared" si="15"/>
        <v>0</v>
      </c>
      <c r="I59" s="325"/>
    </row>
    <row r="60" spans="1:9" ht="24.6" customHeight="1" x14ac:dyDescent="0.25">
      <c r="A60" s="325"/>
      <c r="B60" s="342"/>
      <c r="C60" s="342"/>
      <c r="D60" s="342"/>
      <c r="E60" s="342"/>
      <c r="F60" s="343" t="s">
        <v>90</v>
      </c>
      <c r="G60" s="338" t="s">
        <v>95</v>
      </c>
      <c r="H60" s="339">
        <f>ROUND(SUM(B59:H59),5)</f>
        <v>0</v>
      </c>
    </row>
    <row r="61" spans="1:9" x14ac:dyDescent="0.25">
      <c r="A61" s="325"/>
      <c r="B61" s="344"/>
      <c r="C61" s="344"/>
      <c r="D61" s="344"/>
      <c r="E61" s="344"/>
      <c r="F61" s="345" t="s">
        <v>163</v>
      </c>
      <c r="G61" s="346"/>
      <c r="H61" s="347">
        <f>IF(H40=0,0,ROUND(H60/H40,5))</f>
        <v>0</v>
      </c>
    </row>
    <row r="62" spans="1:9" x14ac:dyDescent="0.25">
      <c r="A62" s="325"/>
      <c r="B62" s="326"/>
      <c r="C62" s="326"/>
      <c r="D62" s="326"/>
      <c r="E62" s="326"/>
      <c r="F62" s="326"/>
      <c r="G62" s="326"/>
      <c r="H62" s="326"/>
    </row>
    <row r="63" spans="1:9" x14ac:dyDescent="0.25">
      <c r="A63" s="348"/>
      <c r="B63" s="326"/>
      <c r="C63" s="326"/>
      <c r="D63" s="326"/>
      <c r="E63" s="326"/>
      <c r="F63" s="326"/>
      <c r="G63" s="326"/>
      <c r="H63" s="326"/>
    </row>
    <row r="64" spans="1:9" x14ac:dyDescent="0.25">
      <c r="A64" s="348"/>
    </row>
    <row r="65" spans="1:1" x14ac:dyDescent="0.25">
      <c r="A65" s="348"/>
    </row>
    <row r="66" spans="1:1" x14ac:dyDescent="0.25">
      <c r="A66" s="348"/>
    </row>
    <row r="67" spans="1:1" x14ac:dyDescent="0.25">
      <c r="A67" s="348"/>
    </row>
    <row r="68" spans="1:1" x14ac:dyDescent="0.25">
      <c r="A68" s="348"/>
    </row>
    <row r="69" spans="1:1" x14ac:dyDescent="0.25">
      <c r="A69" s="348"/>
    </row>
    <row r="70" spans="1:1" x14ac:dyDescent="0.25">
      <c r="A70" s="348"/>
    </row>
    <row r="71" spans="1:1" x14ac:dyDescent="0.25">
      <c r="A71" s="348"/>
    </row>
    <row r="72" spans="1:1" x14ac:dyDescent="0.25">
      <c r="A72" s="348"/>
    </row>
    <row r="73" spans="1:1" x14ac:dyDescent="0.25">
      <c r="A73" s="348"/>
    </row>
    <row r="74" spans="1:1" x14ac:dyDescent="0.25">
      <c r="A74" s="348"/>
    </row>
    <row r="75" spans="1:1" x14ac:dyDescent="0.25">
      <c r="A75" s="348"/>
    </row>
    <row r="76" spans="1:1" x14ac:dyDescent="0.25">
      <c r="A76" s="348"/>
    </row>
    <row r="77" spans="1:1" x14ac:dyDescent="0.25">
      <c r="A77" s="348"/>
    </row>
    <row r="78" spans="1:1" x14ac:dyDescent="0.25">
      <c r="A78" s="348"/>
    </row>
    <row r="79" spans="1:1" x14ac:dyDescent="0.25">
      <c r="A79" s="348"/>
    </row>
    <row r="80" spans="1:1" x14ac:dyDescent="0.25">
      <c r="A80" s="348"/>
    </row>
    <row r="81" spans="1:1" x14ac:dyDescent="0.25">
      <c r="A81" s="348"/>
    </row>
    <row r="82" spans="1:1" x14ac:dyDescent="0.25">
      <c r="A82" s="348"/>
    </row>
    <row r="83" spans="1:1" x14ac:dyDescent="0.25">
      <c r="A83" s="348"/>
    </row>
    <row r="84" spans="1:1" x14ac:dyDescent="0.25">
      <c r="A84" s="348"/>
    </row>
    <row r="85" spans="1:1" x14ac:dyDescent="0.25">
      <c r="A85" s="348"/>
    </row>
    <row r="86" spans="1:1" x14ac:dyDescent="0.25">
      <c r="A86" s="348"/>
    </row>
    <row r="87" spans="1:1" x14ac:dyDescent="0.25">
      <c r="A87" s="348"/>
    </row>
    <row r="88" spans="1:1" x14ac:dyDescent="0.25">
      <c r="A88" s="348"/>
    </row>
    <row r="89" spans="1:1" x14ac:dyDescent="0.25">
      <c r="A89" s="348"/>
    </row>
    <row r="90" spans="1:1" x14ac:dyDescent="0.25">
      <c r="A90" s="348"/>
    </row>
    <row r="91" spans="1:1" x14ac:dyDescent="0.25">
      <c r="A91" s="348"/>
    </row>
    <row r="92" spans="1:1" x14ac:dyDescent="0.25">
      <c r="A92" s="348"/>
    </row>
    <row r="93" spans="1:1" x14ac:dyDescent="0.25">
      <c r="A93" s="348"/>
    </row>
    <row r="94" spans="1:1" x14ac:dyDescent="0.25">
      <c r="A94" s="348"/>
    </row>
    <row r="95" spans="1:1" x14ac:dyDescent="0.25">
      <c r="A95" s="348"/>
    </row>
    <row r="96" spans="1:1" x14ac:dyDescent="0.25">
      <c r="A96" s="348"/>
    </row>
    <row r="97" spans="1:1" x14ac:dyDescent="0.25">
      <c r="A97" s="348"/>
    </row>
    <row r="98" spans="1:1" x14ac:dyDescent="0.25">
      <c r="A98" s="348"/>
    </row>
    <row r="99" spans="1:1" x14ac:dyDescent="0.25">
      <c r="A99" s="348"/>
    </row>
    <row r="100" spans="1:1" x14ac:dyDescent="0.25">
      <c r="A100" s="348"/>
    </row>
    <row r="101" spans="1:1" x14ac:dyDescent="0.25">
      <c r="A101" s="348"/>
    </row>
    <row r="102" spans="1:1" x14ac:dyDescent="0.25">
      <c r="A102" s="348"/>
    </row>
    <row r="103" spans="1:1" x14ac:dyDescent="0.25">
      <c r="A103" s="348"/>
    </row>
    <row r="104" spans="1:1" x14ac:dyDescent="0.25">
      <c r="A104" s="348"/>
    </row>
    <row r="105" spans="1:1" x14ac:dyDescent="0.25">
      <c r="A105" s="348"/>
    </row>
    <row r="106" spans="1:1" x14ac:dyDescent="0.25">
      <c r="A106" s="348"/>
    </row>
    <row r="107" spans="1:1" x14ac:dyDescent="0.25">
      <c r="A107" s="348"/>
    </row>
    <row r="108" spans="1:1" x14ac:dyDescent="0.25">
      <c r="A108" s="348"/>
    </row>
    <row r="109" spans="1:1" x14ac:dyDescent="0.25">
      <c r="A109" s="348"/>
    </row>
    <row r="110" spans="1:1" x14ac:dyDescent="0.25">
      <c r="A110" s="348"/>
    </row>
    <row r="111" spans="1:1" x14ac:dyDescent="0.25">
      <c r="A111" s="348"/>
    </row>
    <row r="112" spans="1:1" x14ac:dyDescent="0.25">
      <c r="A112" s="348"/>
    </row>
    <row r="113" spans="1:1" x14ac:dyDescent="0.25">
      <c r="A113" s="348"/>
    </row>
    <row r="114" spans="1:1" x14ac:dyDescent="0.25">
      <c r="A114" s="348"/>
    </row>
    <row r="115" spans="1:1" x14ac:dyDescent="0.25">
      <c r="A115" s="348"/>
    </row>
    <row r="116" spans="1:1" x14ac:dyDescent="0.25">
      <c r="A116" s="348"/>
    </row>
    <row r="117" spans="1:1" x14ac:dyDescent="0.25">
      <c r="A117" s="348"/>
    </row>
    <row r="118" spans="1:1" x14ac:dyDescent="0.25">
      <c r="A118" s="348"/>
    </row>
    <row r="119" spans="1:1" x14ac:dyDescent="0.25">
      <c r="A119" s="348"/>
    </row>
    <row r="120" spans="1:1" x14ac:dyDescent="0.25">
      <c r="A120" s="348"/>
    </row>
    <row r="121" spans="1:1" x14ac:dyDescent="0.25">
      <c r="A121" s="348"/>
    </row>
    <row r="122" spans="1:1" x14ac:dyDescent="0.25">
      <c r="A122" s="348"/>
    </row>
    <row r="123" spans="1:1" x14ac:dyDescent="0.25">
      <c r="A123" s="348"/>
    </row>
    <row r="124" spans="1:1" x14ac:dyDescent="0.25">
      <c r="A124" s="348"/>
    </row>
    <row r="125" spans="1:1" x14ac:dyDescent="0.25">
      <c r="A125" s="348"/>
    </row>
    <row r="126" spans="1:1" x14ac:dyDescent="0.25">
      <c r="A126" s="348"/>
    </row>
    <row r="127" spans="1:1" x14ac:dyDescent="0.25">
      <c r="A127" s="348"/>
    </row>
  </sheetData>
  <phoneticPr fontId="0" type="noConversion"/>
  <printOptions horizontalCentered="1"/>
  <pageMargins left="0.25" right="0.25" top="0.55000000000000004" bottom="0.5" header="0.5" footer="0.5"/>
  <pageSetup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sheetViews>
  <sheetFormatPr defaultColWidth="8.77734375" defaultRowHeight="12.75" x14ac:dyDescent="0.2"/>
  <cols>
    <col min="1" max="1" width="9.33203125" style="240" customWidth="1"/>
    <col min="2" max="2" width="10.33203125" style="240" customWidth="1"/>
    <col min="3" max="3" width="11.77734375" style="240" customWidth="1"/>
    <col min="4" max="4" width="16.21875" style="240" customWidth="1"/>
    <col min="5" max="5" width="12.21875" style="240" customWidth="1"/>
    <col min="6" max="6" width="10.77734375" style="240" customWidth="1"/>
    <col min="7" max="7" width="5.77734375" style="240" customWidth="1"/>
    <col min="8" max="9" width="5" style="240" customWidth="1"/>
    <col min="10" max="10" width="7.5546875" style="240" customWidth="1"/>
    <col min="11" max="11" width="6.109375" style="240" customWidth="1"/>
    <col min="12" max="12" width="8.77734375" style="279"/>
    <col min="13" max="13" width="11.44140625" style="240" bestFit="1" customWidth="1"/>
    <col min="14" max="16384" width="8.77734375" style="240"/>
  </cols>
  <sheetData>
    <row r="1" spans="1:13" x14ac:dyDescent="0.2">
      <c r="E1" s="241"/>
      <c r="F1" s="241"/>
      <c r="G1" s="241"/>
      <c r="H1" s="241"/>
      <c r="I1" s="241"/>
      <c r="J1" s="241"/>
      <c r="K1" s="241"/>
    </row>
    <row r="2" spans="1:13" s="243" customFormat="1" ht="19.149999999999999" customHeight="1" x14ac:dyDescent="0.2">
      <c r="A2" s="242" t="s">
        <v>230</v>
      </c>
      <c r="B2" s="242"/>
      <c r="C2" s="240"/>
      <c r="D2" s="240"/>
      <c r="E2" s="241"/>
      <c r="F2" s="241"/>
      <c r="G2" s="241"/>
      <c r="H2" s="241"/>
      <c r="I2" s="241"/>
      <c r="J2" s="241"/>
      <c r="K2" s="241"/>
      <c r="L2" s="307"/>
    </row>
    <row r="3" spans="1:13" s="246" customFormat="1" ht="16.149999999999999" customHeight="1" x14ac:dyDescent="0.2">
      <c r="A3" s="244">
        <v>1</v>
      </c>
      <c r="B3" s="402" t="s">
        <v>248</v>
      </c>
      <c r="C3" s="245"/>
      <c r="D3" s="244"/>
      <c r="E3" s="241"/>
      <c r="F3" s="241"/>
      <c r="G3" s="241"/>
      <c r="H3" s="241"/>
      <c r="I3" s="241"/>
      <c r="J3" s="241"/>
      <c r="K3" s="241"/>
      <c r="L3" s="308"/>
    </row>
    <row r="4" spans="1:13" customFormat="1" ht="16.149999999999999" customHeight="1" x14ac:dyDescent="0.2">
      <c r="A4" s="244">
        <v>2</v>
      </c>
      <c r="B4" s="247" t="s">
        <v>249</v>
      </c>
      <c r="C4" s="245"/>
      <c r="D4" s="244"/>
      <c r="E4" s="241"/>
    </row>
    <row r="5" spans="1:13" customFormat="1" ht="16.149999999999999" customHeight="1" x14ac:dyDescent="0.2">
      <c r="A5" s="403">
        <v>3</v>
      </c>
      <c r="B5" s="247" t="s">
        <v>250</v>
      </c>
      <c r="C5" s="245"/>
      <c r="D5" s="244"/>
      <c r="E5" s="385"/>
    </row>
    <row r="6" spans="1:13" customFormat="1" ht="16.149999999999999" customHeight="1" x14ac:dyDescent="0.2">
      <c r="A6" s="403">
        <v>4</v>
      </c>
      <c r="B6" s="404" t="s">
        <v>251</v>
      </c>
      <c r="C6" s="405"/>
      <c r="D6" s="403"/>
      <c r="E6" s="385"/>
    </row>
    <row r="7" spans="1:13" customFormat="1" ht="16.149999999999999" customHeight="1" x14ac:dyDescent="0.2">
      <c r="A7" s="403">
        <v>5</v>
      </c>
      <c r="B7" s="248" t="s">
        <v>211</v>
      </c>
      <c r="C7" s="406"/>
      <c r="D7" s="407"/>
      <c r="E7" s="385"/>
    </row>
    <row r="8" spans="1:13" customFormat="1" ht="12.6" customHeight="1" x14ac:dyDescent="0.2">
      <c r="A8" s="249"/>
      <c r="B8" s="249"/>
      <c r="C8" s="249"/>
      <c r="D8" s="249"/>
      <c r="E8" s="241"/>
    </row>
    <row r="9" spans="1:13" customFormat="1" ht="15" x14ac:dyDescent="0.2">
      <c r="A9" s="250" t="s">
        <v>258</v>
      </c>
      <c r="B9" s="250"/>
      <c r="C9" s="250"/>
      <c r="D9" s="241"/>
      <c r="E9" s="241"/>
    </row>
    <row r="10" spans="1:13" customFormat="1" ht="15" x14ac:dyDescent="0.2">
      <c r="A10" s="251"/>
      <c r="B10" s="251"/>
      <c r="C10" s="251"/>
      <c r="D10" s="250"/>
      <c r="E10" s="241"/>
    </row>
    <row r="11" spans="1:13" customFormat="1" ht="15" x14ac:dyDescent="0.2">
      <c r="A11" s="253" t="s">
        <v>280</v>
      </c>
      <c r="B11" s="254" t="s">
        <v>164</v>
      </c>
      <c r="C11" s="255" t="s">
        <v>281</v>
      </c>
      <c r="D11" s="256" t="s">
        <v>282</v>
      </c>
      <c r="E11" s="241"/>
    </row>
    <row r="12" spans="1:13" customFormat="1" ht="43.9" customHeight="1" x14ac:dyDescent="0.2">
      <c r="A12" s="257" t="s">
        <v>190</v>
      </c>
      <c r="B12" s="258" t="s">
        <v>212</v>
      </c>
      <c r="C12" s="257" t="s">
        <v>191</v>
      </c>
      <c r="D12" s="310" t="s">
        <v>252</v>
      </c>
      <c r="E12" s="241"/>
    </row>
    <row r="13" spans="1:13" customFormat="1" ht="15" customHeight="1" x14ac:dyDescent="0.2">
      <c r="A13" s="304" t="s">
        <v>192</v>
      </c>
      <c r="B13" s="386">
        <v>0</v>
      </c>
      <c r="C13" s="400">
        <v>40369</v>
      </c>
      <c r="D13" s="311">
        <f>B13*C13</f>
        <v>0</v>
      </c>
      <c r="E13" s="241"/>
    </row>
    <row r="14" spans="1:13" customFormat="1" ht="15" x14ac:dyDescent="0.2">
      <c r="A14" s="376" t="s">
        <v>228</v>
      </c>
      <c r="B14" s="387">
        <v>0</v>
      </c>
      <c r="C14" s="401">
        <v>40990</v>
      </c>
      <c r="D14" s="312">
        <f t="shared" ref="D14:D22" si="0">B14*C14</f>
        <v>0</v>
      </c>
      <c r="E14" s="241"/>
    </row>
    <row r="15" spans="1:13" s="241" customFormat="1" x14ac:dyDescent="0.2">
      <c r="A15" s="376" t="s">
        <v>229</v>
      </c>
      <c r="B15" s="387">
        <v>0</v>
      </c>
      <c r="C15" s="399">
        <v>41611</v>
      </c>
      <c r="D15" s="312">
        <f t="shared" si="0"/>
        <v>0</v>
      </c>
      <c r="J15" s="252"/>
      <c r="K15" s="252"/>
      <c r="L15" s="309"/>
      <c r="M15" s="252"/>
    </row>
    <row r="16" spans="1:13" s="241" customFormat="1" x14ac:dyDescent="0.2">
      <c r="A16" s="259" t="s">
        <v>152</v>
      </c>
      <c r="B16" s="387">
        <v>0</v>
      </c>
      <c r="C16" s="399">
        <v>42991</v>
      </c>
      <c r="D16" s="312">
        <f t="shared" si="0"/>
        <v>0</v>
      </c>
      <c r="J16" s="252"/>
      <c r="K16" s="252"/>
      <c r="L16" s="309"/>
      <c r="M16" s="252"/>
    </row>
    <row r="17" spans="1:12" s="252" customFormat="1" x14ac:dyDescent="0.2">
      <c r="A17" s="259" t="s">
        <v>153</v>
      </c>
      <c r="B17" s="388">
        <v>0</v>
      </c>
      <c r="C17" s="399">
        <v>44836</v>
      </c>
      <c r="D17" s="312">
        <f t="shared" si="0"/>
        <v>0</v>
      </c>
      <c r="H17" s="241"/>
      <c r="I17" s="241"/>
      <c r="L17" s="309"/>
    </row>
    <row r="18" spans="1:12" s="252" customFormat="1" x14ac:dyDescent="0.2">
      <c r="A18" s="259" t="s">
        <v>154</v>
      </c>
      <c r="B18" s="388">
        <v>0</v>
      </c>
      <c r="C18" s="399">
        <v>46681</v>
      </c>
      <c r="D18" s="312">
        <f t="shared" si="0"/>
        <v>0</v>
      </c>
      <c r="H18" s="241"/>
      <c r="I18" s="241"/>
      <c r="L18" s="309"/>
    </row>
    <row r="19" spans="1:12" s="252" customFormat="1" x14ac:dyDescent="0.2">
      <c r="A19" s="259" t="s">
        <v>155</v>
      </c>
      <c r="B19" s="388">
        <v>0</v>
      </c>
      <c r="C19" s="399">
        <v>48526</v>
      </c>
      <c r="D19" s="312">
        <f t="shared" si="0"/>
        <v>0</v>
      </c>
      <c r="H19" s="241"/>
      <c r="I19" s="241"/>
      <c r="L19" s="309"/>
    </row>
    <row r="20" spans="1:12" s="252" customFormat="1" x14ac:dyDescent="0.2">
      <c r="A20" s="259" t="s">
        <v>156</v>
      </c>
      <c r="B20" s="387">
        <v>0</v>
      </c>
      <c r="C20" s="399">
        <v>50370</v>
      </c>
      <c r="D20" s="305">
        <f t="shared" ref="D20:D21" si="1">B20*C20</f>
        <v>0</v>
      </c>
      <c r="H20" s="241"/>
      <c r="I20" s="241"/>
      <c r="L20" s="309"/>
    </row>
    <row r="21" spans="1:12" s="252" customFormat="1" x14ac:dyDescent="0.2">
      <c r="A21" s="259" t="s">
        <v>262</v>
      </c>
      <c r="B21" s="387">
        <v>0</v>
      </c>
      <c r="C21" s="399">
        <v>52734</v>
      </c>
      <c r="D21" s="305">
        <f t="shared" si="1"/>
        <v>0</v>
      </c>
      <c r="H21" s="464"/>
      <c r="I21" s="464"/>
      <c r="L21" s="309"/>
    </row>
    <row r="22" spans="1:12" s="252" customFormat="1" x14ac:dyDescent="0.2">
      <c r="A22" s="259" t="s">
        <v>283</v>
      </c>
      <c r="B22" s="387">
        <v>0</v>
      </c>
      <c r="C22" s="399">
        <v>53207</v>
      </c>
      <c r="D22" s="305">
        <f t="shared" si="0"/>
        <v>0</v>
      </c>
      <c r="H22" s="241"/>
      <c r="I22" s="241"/>
      <c r="L22" s="309"/>
    </row>
    <row r="23" spans="1:12" s="252" customFormat="1" ht="13.5" thickBot="1" x14ac:dyDescent="0.25">
      <c r="A23" s="261" t="s">
        <v>240</v>
      </c>
      <c r="B23" s="262">
        <f>SUM(B13:B22)</f>
        <v>0</v>
      </c>
      <c r="D23" s="263" t="s">
        <v>213</v>
      </c>
      <c r="E23" s="264">
        <f>SUM(D13:D22)</f>
        <v>0</v>
      </c>
      <c r="H23" s="241"/>
      <c r="I23" s="241"/>
      <c r="L23" s="309"/>
    </row>
    <row r="24" spans="1:12" s="252" customFormat="1" ht="13.5" thickTop="1" x14ac:dyDescent="0.2">
      <c r="E24" s="265"/>
      <c r="H24" s="241"/>
      <c r="I24" s="241"/>
      <c r="L24" s="309"/>
    </row>
    <row r="25" spans="1:12" s="249" customFormat="1" x14ac:dyDescent="0.2">
      <c r="A25" s="268" t="s">
        <v>186</v>
      </c>
      <c r="B25" s="268"/>
      <c r="C25" s="266"/>
      <c r="D25" s="266"/>
      <c r="E25" s="267"/>
      <c r="F25" s="266"/>
      <c r="G25" s="266"/>
      <c r="H25" s="266"/>
      <c r="I25" s="266"/>
      <c r="J25" s="269"/>
      <c r="L25" s="266"/>
    </row>
    <row r="26" spans="1:12" s="249" customFormat="1" ht="21" customHeight="1" x14ac:dyDescent="0.2">
      <c r="A26" s="270" t="s">
        <v>231</v>
      </c>
      <c r="B26" s="270"/>
      <c r="C26" s="270"/>
      <c r="D26" s="270"/>
      <c r="E26" s="267"/>
      <c r="F26" s="266"/>
      <c r="G26" s="266"/>
      <c r="H26" s="266"/>
      <c r="I26" s="266"/>
      <c r="L26" s="266"/>
    </row>
    <row r="27" spans="1:12" s="249" customFormat="1" x14ac:dyDescent="0.2">
      <c r="A27" s="270" t="s">
        <v>187</v>
      </c>
      <c r="B27" s="271" t="s">
        <v>44</v>
      </c>
      <c r="C27" s="268" t="s">
        <v>259</v>
      </c>
      <c r="D27" s="272" t="s">
        <v>160</v>
      </c>
      <c r="E27" s="273"/>
      <c r="F27" s="268"/>
      <c r="G27" s="268"/>
      <c r="H27" s="268"/>
      <c r="I27" s="268"/>
      <c r="L27" s="266"/>
    </row>
    <row r="28" spans="1:12" s="194" customFormat="1" x14ac:dyDescent="0.2">
      <c r="A28" s="274" t="s">
        <v>161</v>
      </c>
      <c r="B28" s="369">
        <v>0</v>
      </c>
      <c r="C28" s="399">
        <v>2000</v>
      </c>
      <c r="D28" s="275">
        <f>B28*C28</f>
        <v>0</v>
      </c>
      <c r="E28" s="267"/>
      <c r="F28" s="266"/>
      <c r="G28" s="266"/>
      <c r="H28" s="266"/>
      <c r="I28" s="266"/>
      <c r="L28" s="266"/>
    </row>
    <row r="29" spans="1:12" s="249" customFormat="1" x14ac:dyDescent="0.2">
      <c r="A29" s="274" t="s">
        <v>162</v>
      </c>
      <c r="B29" s="369">
        <v>0</v>
      </c>
      <c r="C29" s="399">
        <v>3500</v>
      </c>
      <c r="D29" s="275">
        <f>B29*C29</f>
        <v>0</v>
      </c>
      <c r="E29" s="267"/>
      <c r="F29" s="266"/>
      <c r="G29" s="266"/>
      <c r="H29" s="266"/>
      <c r="I29" s="266"/>
      <c r="L29" s="266"/>
    </row>
    <row r="30" spans="1:12" s="249" customFormat="1" x14ac:dyDescent="0.2">
      <c r="A30" s="266"/>
      <c r="C30" s="266"/>
      <c r="D30" s="276" t="s">
        <v>188</v>
      </c>
      <c r="E30" s="277">
        <f>SUM(D28:D29)</f>
        <v>0</v>
      </c>
      <c r="F30" s="266"/>
      <c r="G30" s="266"/>
      <c r="H30" s="266"/>
      <c r="I30" s="266"/>
      <c r="L30" s="266"/>
    </row>
    <row r="31" spans="1:12" s="249" customFormat="1" ht="23.45" customHeight="1" x14ac:dyDescent="0.2">
      <c r="C31" s="266"/>
      <c r="D31" s="308"/>
      <c r="E31" s="354"/>
      <c r="F31" s="266"/>
      <c r="G31" s="266"/>
      <c r="H31" s="266"/>
      <c r="I31" s="266"/>
      <c r="L31" s="266"/>
    </row>
    <row r="32" spans="1:12" s="249" customFormat="1" x14ac:dyDescent="0.2">
      <c r="A32" s="355" t="s">
        <v>232</v>
      </c>
      <c r="B32" s="355"/>
      <c r="C32" s="356"/>
      <c r="D32" s="356"/>
      <c r="E32" s="357"/>
      <c r="F32" s="266"/>
      <c r="G32" s="266"/>
      <c r="H32" s="266"/>
      <c r="I32" s="266"/>
      <c r="J32" s="269"/>
      <c r="L32" s="266"/>
    </row>
    <row r="33" spans="1:12" s="249" customFormat="1" ht="25.15" customHeight="1" x14ac:dyDescent="0.2">
      <c r="A33" s="429" t="s">
        <v>223</v>
      </c>
      <c r="B33" s="430"/>
      <c r="C33" s="430"/>
      <c r="D33" s="430"/>
      <c r="E33" s="430"/>
      <c r="F33" s="266"/>
      <c r="G33" s="266"/>
      <c r="H33" s="266"/>
      <c r="I33" s="266"/>
      <c r="L33" s="266"/>
    </row>
    <row r="34" spans="1:12" s="249" customFormat="1" x14ac:dyDescent="0.2">
      <c r="A34" s="358" t="s">
        <v>15</v>
      </c>
      <c r="B34" s="359" t="s">
        <v>44</v>
      </c>
      <c r="C34" s="360" t="s">
        <v>224</v>
      </c>
      <c r="D34" s="359" t="s">
        <v>160</v>
      </c>
      <c r="E34" s="273"/>
      <c r="F34" s="268"/>
      <c r="G34" s="268"/>
      <c r="H34" s="268"/>
      <c r="I34" s="268"/>
      <c r="L34" s="266"/>
    </row>
    <row r="35" spans="1:12" s="249" customFormat="1" x14ac:dyDescent="0.2">
      <c r="A35" s="370" t="s">
        <v>233</v>
      </c>
      <c r="B35" s="371">
        <v>0</v>
      </c>
      <c r="C35" s="361">
        <v>3000</v>
      </c>
      <c r="D35" s="362">
        <f>B35*C35</f>
        <v>0</v>
      </c>
      <c r="E35" s="273"/>
      <c r="F35" s="268"/>
      <c r="G35" s="268"/>
      <c r="H35" s="268"/>
      <c r="I35" s="268"/>
      <c r="L35" s="266"/>
    </row>
    <row r="36" spans="1:12" s="249" customFormat="1" x14ac:dyDescent="0.2">
      <c r="A36" s="363"/>
      <c r="B36" s="364"/>
      <c r="C36" s="365"/>
      <c r="D36" s="366" t="s">
        <v>225</v>
      </c>
      <c r="E36" s="372">
        <f>D35</f>
        <v>0</v>
      </c>
      <c r="F36" s="268"/>
      <c r="G36" s="268"/>
      <c r="H36" s="268"/>
      <c r="I36" s="268"/>
      <c r="L36" s="266"/>
    </row>
    <row r="37" spans="1:12" s="249" customFormat="1" x14ac:dyDescent="0.2">
      <c r="A37" s="363"/>
      <c r="B37" s="364"/>
      <c r="D37" s="276"/>
      <c r="E37" s="277"/>
      <c r="F37" s="268"/>
      <c r="G37" s="268"/>
      <c r="H37" s="268"/>
      <c r="I37" s="268"/>
      <c r="L37" s="266"/>
    </row>
    <row r="38" spans="1:12" s="249" customFormat="1" x14ac:dyDescent="0.2">
      <c r="A38" s="266"/>
      <c r="B38" s="266"/>
      <c r="D38" s="278" t="s">
        <v>260</v>
      </c>
      <c r="E38" s="277">
        <f>SUM(E23:E37)</f>
        <v>0</v>
      </c>
      <c r="F38" s="266"/>
      <c r="G38" s="266"/>
      <c r="H38" s="266"/>
      <c r="I38" s="266"/>
      <c r="L38" s="266"/>
    </row>
    <row r="39" spans="1:12" s="249" customFormat="1" ht="13.5" thickBot="1" x14ac:dyDescent="0.25">
      <c r="A39" s="279"/>
      <c r="B39" s="279"/>
      <c r="D39" s="266" t="s">
        <v>80</v>
      </c>
      <c r="E39" s="280" t="e">
        <f>E38/B23</f>
        <v>#DIV/0!</v>
      </c>
      <c r="F39" s="266"/>
      <c r="G39" s="266"/>
      <c r="H39" s="266"/>
      <c r="I39" s="266"/>
      <c r="L39" s="266"/>
    </row>
    <row r="40" spans="1:12" s="249" customFormat="1" ht="15" customHeight="1" thickTop="1" thickBot="1" x14ac:dyDescent="0.25">
      <c r="A40" s="240"/>
      <c r="B40" s="240"/>
      <c r="L40" s="266"/>
    </row>
    <row r="41" spans="1:12" s="367" customFormat="1" ht="67.900000000000006" customHeight="1" thickBot="1" x14ac:dyDescent="0.25">
      <c r="A41" s="431" t="s">
        <v>254</v>
      </c>
      <c r="B41" s="432"/>
      <c r="C41" s="432"/>
      <c r="D41" s="432"/>
      <c r="E41" s="432"/>
      <c r="F41" s="433"/>
      <c r="L41" s="368"/>
    </row>
  </sheetData>
  <pageMargins left="0.25" right="0.25" top="0.25" bottom="0.2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heetViews>
  <sheetFormatPr defaultColWidth="8.77734375" defaultRowHeight="12.75" x14ac:dyDescent="0.2"/>
  <cols>
    <col min="1" max="1" width="9.33203125" style="240" customWidth="1"/>
    <col min="2" max="2" width="10.33203125" style="240" customWidth="1"/>
    <col min="3" max="3" width="11.77734375" style="240" customWidth="1"/>
    <col min="4" max="4" width="14.33203125" style="240" customWidth="1"/>
    <col min="5" max="5" width="12.21875" style="240" customWidth="1"/>
    <col min="6" max="6" width="10.77734375" style="240" customWidth="1"/>
    <col min="7" max="7" width="5.77734375" style="240" customWidth="1"/>
    <col min="8" max="9" width="5" style="240" customWidth="1"/>
    <col min="10" max="10" width="7.5546875" style="240" customWidth="1"/>
    <col min="11" max="11" width="6.109375" style="240" customWidth="1"/>
    <col min="12" max="12" width="8.77734375" style="279"/>
    <col min="13" max="13" width="11.44140625" style="240" bestFit="1" customWidth="1"/>
    <col min="14" max="16384" width="8.77734375" style="240"/>
  </cols>
  <sheetData>
    <row r="1" spans="1:13" x14ac:dyDescent="0.2">
      <c r="E1" s="241"/>
      <c r="F1" s="241"/>
      <c r="G1" s="241"/>
      <c r="H1" s="241"/>
      <c r="I1" s="241"/>
      <c r="J1" s="241"/>
      <c r="K1" s="241"/>
    </row>
    <row r="2" spans="1:13" s="243" customFormat="1" ht="19.149999999999999" customHeight="1" x14ac:dyDescent="0.2">
      <c r="A2" s="242" t="s">
        <v>236</v>
      </c>
      <c r="B2" s="242"/>
      <c r="C2" s="240"/>
      <c r="D2" s="240"/>
      <c r="E2" s="434"/>
      <c r="F2" s="434"/>
      <c r="G2" s="434"/>
      <c r="H2" s="434"/>
      <c r="I2" s="434"/>
      <c r="J2" s="434"/>
      <c r="K2" s="434"/>
      <c r="L2" s="307"/>
    </row>
    <row r="3" spans="1:13" s="246" customFormat="1" ht="16.149999999999999" customHeight="1" x14ac:dyDescent="0.25">
      <c r="A3" s="244">
        <v>1</v>
      </c>
      <c r="B3" s="402" t="s">
        <v>248</v>
      </c>
      <c r="C3" s="245"/>
      <c r="D3" s="245"/>
      <c r="E3" s="435"/>
      <c r="F3" s="436"/>
      <c r="G3" s="373"/>
      <c r="H3" s="436"/>
      <c r="I3" s="436"/>
      <c r="J3" s="436"/>
      <c r="K3" s="434"/>
      <c r="L3" s="308"/>
    </row>
    <row r="4" spans="1:13" s="246" customFormat="1" ht="16.149999999999999" customHeight="1" x14ac:dyDescent="0.2">
      <c r="A4" s="244">
        <v>2</v>
      </c>
      <c r="B4" s="247" t="s">
        <v>253</v>
      </c>
      <c r="C4" s="245"/>
      <c r="D4" s="245"/>
      <c r="E4" s="374"/>
      <c r="F4" s="412"/>
      <c r="G4" s="413"/>
      <c r="H4" s="413"/>
      <c r="I4" s="413"/>
      <c r="J4" s="413"/>
      <c r="K4" s="434"/>
      <c r="L4" s="308"/>
    </row>
    <row r="5" spans="1:13" s="246" customFormat="1" ht="16.149999999999999" customHeight="1" x14ac:dyDescent="0.2">
      <c r="A5" s="403">
        <v>3</v>
      </c>
      <c r="B5" s="404" t="s">
        <v>251</v>
      </c>
      <c r="C5" s="405"/>
      <c r="D5" s="405"/>
      <c r="E5" s="374"/>
      <c r="F5" s="412"/>
      <c r="G5" s="414"/>
      <c r="H5" s="414"/>
      <c r="I5" s="414"/>
      <c r="J5" s="414"/>
      <c r="K5" s="434"/>
      <c r="L5" s="308"/>
    </row>
    <row r="6" spans="1:13" s="246" customFormat="1" ht="16.149999999999999" customHeight="1" x14ac:dyDescent="0.2">
      <c r="A6" s="403">
        <v>4</v>
      </c>
      <c r="B6" s="248" t="s">
        <v>237</v>
      </c>
      <c r="C6" s="406"/>
      <c r="D6" s="406"/>
      <c r="E6" s="374"/>
      <c r="F6" s="375"/>
      <c r="G6" s="375"/>
      <c r="H6" s="375"/>
      <c r="I6" s="375"/>
      <c r="J6" s="375"/>
      <c r="K6" s="434"/>
      <c r="L6" s="308"/>
    </row>
    <row r="7" spans="1:13" s="249" customFormat="1" ht="12.6" customHeight="1" x14ac:dyDescent="0.2">
      <c r="E7" s="434"/>
      <c r="F7" s="434"/>
      <c r="G7" s="434"/>
      <c r="H7" s="434"/>
      <c r="I7" s="434"/>
      <c r="J7" s="437"/>
      <c r="K7" s="437"/>
      <c r="L7" s="266"/>
    </row>
    <row r="8" spans="1:13" s="194" customFormat="1" x14ac:dyDescent="0.2">
      <c r="A8" s="250" t="s">
        <v>275</v>
      </c>
      <c r="B8" s="250"/>
      <c r="C8" s="250"/>
      <c r="D8" s="241"/>
      <c r="E8" s="241"/>
      <c r="F8" s="241"/>
      <c r="G8" s="241"/>
      <c r="H8" s="241"/>
      <c r="I8" s="241"/>
      <c r="L8" s="266"/>
    </row>
    <row r="9" spans="1:13" s="252" customFormat="1" x14ac:dyDescent="0.2">
      <c r="A9" s="251"/>
      <c r="B9" s="251"/>
      <c r="C9" s="251"/>
      <c r="D9" s="250"/>
      <c r="E9" s="241"/>
      <c r="F9" s="241"/>
      <c r="G9" s="241"/>
      <c r="H9" s="241"/>
      <c r="I9" s="241"/>
      <c r="L9" s="309"/>
    </row>
    <row r="10" spans="1:13" s="252" customFormat="1" x14ac:dyDescent="0.2">
      <c r="A10" s="253" t="s">
        <v>280</v>
      </c>
      <c r="B10" s="254" t="s">
        <v>164</v>
      </c>
      <c r="C10" s="255" t="s">
        <v>281</v>
      </c>
      <c r="D10" s="256" t="s">
        <v>282</v>
      </c>
      <c r="E10" s="241"/>
      <c r="F10" s="241"/>
      <c r="G10" s="241"/>
      <c r="H10" s="241"/>
      <c r="I10" s="241"/>
      <c r="L10" s="309"/>
    </row>
    <row r="11" spans="1:13" s="252" customFormat="1" ht="43.9" customHeight="1" x14ac:dyDescent="0.2">
      <c r="A11" s="257" t="s">
        <v>190</v>
      </c>
      <c r="B11" s="258" t="s">
        <v>212</v>
      </c>
      <c r="C11" s="257" t="s">
        <v>191</v>
      </c>
      <c r="D11" s="310" t="s">
        <v>252</v>
      </c>
      <c r="E11" s="241"/>
      <c r="F11" s="241"/>
      <c r="G11" s="241"/>
      <c r="H11" s="241"/>
      <c r="I11" s="241"/>
      <c r="L11" s="309"/>
    </row>
    <row r="12" spans="1:13" s="252" customFormat="1" ht="15" customHeight="1" x14ac:dyDescent="0.2">
      <c r="A12" s="304" t="s">
        <v>192</v>
      </c>
      <c r="B12" s="386">
        <v>0</v>
      </c>
      <c r="C12" s="400">
        <v>40369</v>
      </c>
      <c r="D12" s="311">
        <f>B12*C12</f>
        <v>0</v>
      </c>
      <c r="E12" s="241"/>
      <c r="F12" s="241"/>
      <c r="G12" s="241"/>
      <c r="H12" s="241"/>
      <c r="I12" s="241"/>
      <c r="L12" s="309"/>
    </row>
    <row r="13" spans="1:13" s="252" customFormat="1" x14ac:dyDescent="0.2">
      <c r="A13" s="259" t="s">
        <v>228</v>
      </c>
      <c r="B13" s="387">
        <v>0</v>
      </c>
      <c r="C13" s="401">
        <v>40990</v>
      </c>
      <c r="D13" s="312">
        <f t="shared" ref="D13:D21" si="0">B13*C13</f>
        <v>0</v>
      </c>
      <c r="E13" s="241"/>
      <c r="F13" s="241"/>
      <c r="G13" s="241"/>
      <c r="H13" s="241"/>
      <c r="I13" s="241"/>
      <c r="L13" s="309"/>
    </row>
    <row r="14" spans="1:13" s="241" customFormat="1" x14ac:dyDescent="0.2">
      <c r="A14" s="260" t="s">
        <v>229</v>
      </c>
      <c r="B14" s="387">
        <v>0</v>
      </c>
      <c r="C14" s="399">
        <v>41611</v>
      </c>
      <c r="D14" s="312">
        <f t="shared" si="0"/>
        <v>0</v>
      </c>
      <c r="J14" s="252"/>
      <c r="K14" s="252"/>
      <c r="L14" s="309"/>
      <c r="M14" s="252"/>
    </row>
    <row r="15" spans="1:13" s="241" customFormat="1" x14ac:dyDescent="0.2">
      <c r="A15" s="259" t="s">
        <v>152</v>
      </c>
      <c r="B15" s="387">
        <v>0</v>
      </c>
      <c r="C15" s="399">
        <v>42991</v>
      </c>
      <c r="D15" s="312">
        <f t="shared" si="0"/>
        <v>0</v>
      </c>
      <c r="J15" s="252"/>
      <c r="K15" s="252"/>
      <c r="L15" s="309"/>
      <c r="M15" s="252"/>
    </row>
    <row r="16" spans="1:13" s="252" customFormat="1" x14ac:dyDescent="0.2">
      <c r="A16" s="259" t="s">
        <v>153</v>
      </c>
      <c r="B16" s="387">
        <v>0</v>
      </c>
      <c r="C16" s="399">
        <v>44836</v>
      </c>
      <c r="D16" s="312">
        <f t="shared" si="0"/>
        <v>0</v>
      </c>
      <c r="H16" s="241"/>
      <c r="I16" s="241"/>
      <c r="L16" s="309"/>
    </row>
    <row r="17" spans="1:12" s="252" customFormat="1" x14ac:dyDescent="0.2">
      <c r="A17" s="259" t="s">
        <v>154</v>
      </c>
      <c r="B17" s="387">
        <v>0</v>
      </c>
      <c r="C17" s="399">
        <v>46681</v>
      </c>
      <c r="D17" s="312">
        <f t="shared" si="0"/>
        <v>0</v>
      </c>
      <c r="H17" s="241"/>
      <c r="I17" s="241"/>
      <c r="L17" s="309"/>
    </row>
    <row r="18" spans="1:12" s="252" customFormat="1" x14ac:dyDescent="0.2">
      <c r="A18" s="259" t="s">
        <v>155</v>
      </c>
      <c r="B18" s="387">
        <v>0</v>
      </c>
      <c r="C18" s="399">
        <v>48526</v>
      </c>
      <c r="D18" s="312">
        <f t="shared" si="0"/>
        <v>0</v>
      </c>
      <c r="H18" s="241"/>
      <c r="I18" s="241"/>
      <c r="L18" s="309"/>
    </row>
    <row r="19" spans="1:12" s="252" customFormat="1" x14ac:dyDescent="0.2">
      <c r="A19" s="259" t="s">
        <v>156</v>
      </c>
      <c r="B19" s="387">
        <v>0</v>
      </c>
      <c r="C19" s="399">
        <v>50370</v>
      </c>
      <c r="D19" s="305">
        <f t="shared" ref="D19:D20" si="1">B19*C19</f>
        <v>0</v>
      </c>
      <c r="H19" s="241"/>
      <c r="I19" s="241"/>
      <c r="L19" s="309"/>
    </row>
    <row r="20" spans="1:12" s="252" customFormat="1" x14ac:dyDescent="0.2">
      <c r="A20" s="259" t="s">
        <v>262</v>
      </c>
      <c r="B20" s="387">
        <v>0</v>
      </c>
      <c r="C20" s="399">
        <v>52734</v>
      </c>
      <c r="D20" s="305">
        <f t="shared" si="1"/>
        <v>0</v>
      </c>
      <c r="H20" s="464"/>
      <c r="I20" s="464"/>
      <c r="L20" s="309"/>
    </row>
    <row r="21" spans="1:12" s="252" customFormat="1" x14ac:dyDescent="0.2">
      <c r="A21" s="259" t="s">
        <v>283</v>
      </c>
      <c r="B21" s="387">
        <v>0</v>
      </c>
      <c r="C21" s="399">
        <v>53207</v>
      </c>
      <c r="D21" s="305">
        <f t="shared" si="0"/>
        <v>0</v>
      </c>
      <c r="H21" s="241"/>
      <c r="I21" s="241"/>
      <c r="L21" s="309"/>
    </row>
    <row r="22" spans="1:12" s="252" customFormat="1" ht="13.5" thickBot="1" x14ac:dyDescent="0.25">
      <c r="A22" s="261" t="s">
        <v>240</v>
      </c>
      <c r="B22" s="262">
        <f>SUM(B12:B21)</f>
        <v>0</v>
      </c>
      <c r="D22" s="263" t="s">
        <v>213</v>
      </c>
      <c r="E22" s="264">
        <f>SUM(D12:D21)</f>
        <v>0</v>
      </c>
      <c r="H22" s="241"/>
      <c r="I22" s="241"/>
      <c r="L22" s="309"/>
    </row>
    <row r="23" spans="1:12" s="252" customFormat="1" ht="13.5" thickTop="1" x14ac:dyDescent="0.2">
      <c r="E23" s="265"/>
      <c r="H23" s="241"/>
      <c r="I23" s="241"/>
      <c r="L23" s="309"/>
    </row>
    <row r="24" spans="1:12" s="249" customFormat="1" x14ac:dyDescent="0.2">
      <c r="A24" s="268" t="s">
        <v>186</v>
      </c>
      <c r="B24" s="268"/>
      <c r="C24" s="266"/>
      <c r="D24" s="266"/>
      <c r="E24" s="267"/>
      <c r="F24" s="266"/>
      <c r="G24" s="266"/>
      <c r="H24" s="266"/>
      <c r="I24" s="266"/>
      <c r="J24" s="269"/>
      <c r="L24" s="266"/>
    </row>
    <row r="25" spans="1:12" s="249" customFormat="1" ht="21" customHeight="1" x14ac:dyDescent="0.2">
      <c r="A25" s="270" t="s">
        <v>231</v>
      </c>
      <c r="B25" s="270"/>
      <c r="C25" s="270"/>
      <c r="D25" s="270"/>
      <c r="E25" s="267"/>
      <c r="F25" s="266"/>
      <c r="G25" s="266"/>
      <c r="H25" s="266"/>
      <c r="I25" s="266"/>
      <c r="L25" s="266"/>
    </row>
    <row r="26" spans="1:12" s="249" customFormat="1" x14ac:dyDescent="0.2">
      <c r="A26" s="270" t="s">
        <v>187</v>
      </c>
      <c r="B26" s="271" t="s">
        <v>44</v>
      </c>
      <c r="C26" s="268" t="s">
        <v>259</v>
      </c>
      <c r="D26" s="272" t="s">
        <v>160</v>
      </c>
      <c r="E26" s="273"/>
      <c r="F26" s="268"/>
      <c r="G26" s="268"/>
      <c r="H26" s="268"/>
      <c r="I26" s="268"/>
      <c r="L26" s="266"/>
    </row>
    <row r="27" spans="1:12" s="194" customFormat="1" x14ac:dyDescent="0.2">
      <c r="A27" s="274" t="s">
        <v>161</v>
      </c>
      <c r="B27" s="369">
        <v>0</v>
      </c>
      <c r="C27" s="399">
        <v>2000</v>
      </c>
      <c r="D27" s="275">
        <f>B27*C27</f>
        <v>0</v>
      </c>
      <c r="E27" s="267"/>
      <c r="F27" s="266"/>
      <c r="G27" s="266"/>
      <c r="H27" s="266"/>
      <c r="I27" s="266"/>
      <c r="L27" s="266"/>
    </row>
    <row r="28" spans="1:12" s="249" customFormat="1" x14ac:dyDescent="0.2">
      <c r="A28" s="274" t="s">
        <v>162</v>
      </c>
      <c r="B28" s="369">
        <v>0</v>
      </c>
      <c r="C28" s="399">
        <v>3500</v>
      </c>
      <c r="D28" s="275">
        <f>B28*C28</f>
        <v>0</v>
      </c>
      <c r="E28" s="267"/>
      <c r="F28" s="266"/>
      <c r="G28" s="266"/>
      <c r="H28" s="266"/>
      <c r="I28" s="266"/>
      <c r="L28" s="266"/>
    </row>
    <row r="29" spans="1:12" s="249" customFormat="1" x14ac:dyDescent="0.2">
      <c r="A29" s="266"/>
      <c r="C29" s="266"/>
      <c r="D29" s="276" t="s">
        <v>188</v>
      </c>
      <c r="E29" s="277">
        <f>SUM(D27:D28)</f>
        <v>0</v>
      </c>
      <c r="F29" s="266"/>
      <c r="G29" s="266"/>
      <c r="H29" s="266"/>
      <c r="I29" s="266"/>
      <c r="L29" s="266"/>
    </row>
    <row r="30" spans="1:12" s="249" customFormat="1" ht="23.45" customHeight="1" x14ac:dyDescent="0.2">
      <c r="C30" s="266"/>
      <c r="D30" s="308"/>
      <c r="E30" s="354"/>
      <c r="F30" s="266"/>
      <c r="G30" s="266"/>
      <c r="H30" s="266"/>
      <c r="I30" s="266"/>
      <c r="L30" s="266"/>
    </row>
    <row r="31" spans="1:12" s="249" customFormat="1" x14ac:dyDescent="0.2">
      <c r="A31" s="266"/>
      <c r="B31" s="266"/>
      <c r="C31" s="276" t="s">
        <v>234</v>
      </c>
      <c r="D31" s="278"/>
      <c r="E31" s="277">
        <f>E22+E29</f>
        <v>0</v>
      </c>
      <c r="F31" s="266"/>
      <c r="G31" s="266"/>
      <c r="H31" s="266"/>
      <c r="I31" s="266"/>
      <c r="L31" s="266"/>
    </row>
    <row r="32" spans="1:12" s="249" customFormat="1" ht="13.5" thickBot="1" x14ac:dyDescent="0.25">
      <c r="A32" s="279"/>
      <c r="B32" s="279"/>
      <c r="D32" s="266" t="s">
        <v>80</v>
      </c>
      <c r="E32" s="280">
        <f>IF(AND(B22=0,E29=0),0,E31/B22)</f>
        <v>0</v>
      </c>
      <c r="F32" s="266"/>
      <c r="G32" s="266"/>
      <c r="H32" s="266"/>
      <c r="I32" s="266"/>
      <c r="L32" s="266"/>
    </row>
    <row r="33" spans="1:12" s="249" customFormat="1" ht="15" customHeight="1" thickTop="1" thickBot="1" x14ac:dyDescent="0.25">
      <c r="A33" s="240"/>
      <c r="B33" s="240"/>
      <c r="L33" s="266"/>
    </row>
    <row r="34" spans="1:12" s="367" customFormat="1" ht="50.25" customHeight="1" thickBot="1" x14ac:dyDescent="0.25">
      <c r="A34" s="431" t="s">
        <v>255</v>
      </c>
      <c r="B34" s="432"/>
      <c r="C34" s="432"/>
      <c r="D34" s="432"/>
      <c r="E34" s="432"/>
      <c r="F34" s="433"/>
      <c r="L34" s="36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workbookViewId="0"/>
  </sheetViews>
  <sheetFormatPr defaultRowHeight="12.75" x14ac:dyDescent="0.2"/>
  <cols>
    <col min="1" max="1" width="1.21875" style="465" customWidth="1"/>
    <col min="2" max="2" width="11" style="468" customWidth="1"/>
    <col min="3" max="3" width="12.21875" style="466" bestFit="1" customWidth="1"/>
    <col min="4" max="4" width="12.109375" style="466" customWidth="1"/>
    <col min="5" max="5" width="12.21875" style="466" bestFit="1" customWidth="1"/>
    <col min="6" max="6" width="11.77734375" style="464" customWidth="1"/>
    <col min="7" max="7" width="12.21875" style="465" bestFit="1" customWidth="1"/>
    <col min="8" max="8" width="12.21875" style="465" customWidth="1"/>
    <col min="9" max="9" width="13.6640625" style="465" customWidth="1"/>
    <col min="10" max="10" width="12.21875" style="465" bestFit="1" customWidth="1"/>
    <col min="11" max="11" width="11.88671875" style="465" bestFit="1" customWidth="1"/>
    <col min="12" max="12" width="13" style="465" customWidth="1"/>
    <col min="13" max="13" width="12.21875" style="465" bestFit="1" customWidth="1"/>
    <col min="14" max="14" width="11.88671875" style="465" bestFit="1" customWidth="1"/>
    <col min="15" max="24" width="8.88671875" style="465"/>
    <col min="25" max="257" width="8.88671875" style="466"/>
    <col min="258" max="258" width="4.33203125" style="466" customWidth="1"/>
    <col min="259" max="259" width="10.109375" style="466" customWidth="1"/>
    <col min="260" max="260" width="10" style="466" customWidth="1"/>
    <col min="261" max="261" width="13.21875" style="466" customWidth="1"/>
    <col min="262" max="262" width="12.5546875" style="466" customWidth="1"/>
    <col min="263" max="263" width="14.33203125" style="466" customWidth="1"/>
    <col min="264" max="264" width="8.109375" style="466" customWidth="1"/>
    <col min="265" max="513" width="8.88671875" style="466"/>
    <col min="514" max="514" width="4.33203125" style="466" customWidth="1"/>
    <col min="515" max="515" width="10.109375" style="466" customWidth="1"/>
    <col min="516" max="516" width="10" style="466" customWidth="1"/>
    <col min="517" max="517" width="13.21875" style="466" customWidth="1"/>
    <col min="518" max="518" width="12.5546875" style="466" customWidth="1"/>
    <col min="519" max="519" width="14.33203125" style="466" customWidth="1"/>
    <col min="520" max="520" width="8.109375" style="466" customWidth="1"/>
    <col min="521" max="769" width="8.88671875" style="466"/>
    <col min="770" max="770" width="4.33203125" style="466" customWidth="1"/>
    <col min="771" max="771" width="10.109375" style="466" customWidth="1"/>
    <col min="772" max="772" width="10" style="466" customWidth="1"/>
    <col min="773" max="773" width="13.21875" style="466" customWidth="1"/>
    <col min="774" max="774" width="12.5546875" style="466" customWidth="1"/>
    <col min="775" max="775" width="14.33203125" style="466" customWidth="1"/>
    <col min="776" max="776" width="8.109375" style="466" customWidth="1"/>
    <col min="777" max="1025" width="8.88671875" style="466"/>
    <col min="1026" max="1026" width="4.33203125" style="466" customWidth="1"/>
    <col min="1027" max="1027" width="10.109375" style="466" customWidth="1"/>
    <col min="1028" max="1028" width="10" style="466" customWidth="1"/>
    <col min="1029" max="1029" width="13.21875" style="466" customWidth="1"/>
    <col min="1030" max="1030" width="12.5546875" style="466" customWidth="1"/>
    <col min="1031" max="1031" width="14.33203125" style="466" customWidth="1"/>
    <col min="1032" max="1032" width="8.109375" style="466" customWidth="1"/>
    <col min="1033" max="1281" width="8.88671875" style="466"/>
    <col min="1282" max="1282" width="4.33203125" style="466" customWidth="1"/>
    <col min="1283" max="1283" width="10.109375" style="466" customWidth="1"/>
    <col min="1284" max="1284" width="10" style="466" customWidth="1"/>
    <col min="1285" max="1285" width="13.21875" style="466" customWidth="1"/>
    <col min="1286" max="1286" width="12.5546875" style="466" customWidth="1"/>
    <col min="1287" max="1287" width="14.33203125" style="466" customWidth="1"/>
    <col min="1288" max="1288" width="8.109375" style="466" customWidth="1"/>
    <col min="1289" max="1537" width="8.88671875" style="466"/>
    <col min="1538" max="1538" width="4.33203125" style="466" customWidth="1"/>
    <col min="1539" max="1539" width="10.109375" style="466" customWidth="1"/>
    <col min="1540" max="1540" width="10" style="466" customWidth="1"/>
    <col min="1541" max="1541" width="13.21875" style="466" customWidth="1"/>
    <col min="1542" max="1542" width="12.5546875" style="466" customWidth="1"/>
    <col min="1543" max="1543" width="14.33203125" style="466" customWidth="1"/>
    <col min="1544" max="1544" width="8.109375" style="466" customWidth="1"/>
    <col min="1545" max="1793" width="8.88671875" style="466"/>
    <col min="1794" max="1794" width="4.33203125" style="466" customWidth="1"/>
    <col min="1795" max="1795" width="10.109375" style="466" customWidth="1"/>
    <col min="1796" max="1796" width="10" style="466" customWidth="1"/>
    <col min="1797" max="1797" width="13.21875" style="466" customWidth="1"/>
    <col min="1798" max="1798" width="12.5546875" style="466" customWidth="1"/>
    <col min="1799" max="1799" width="14.33203125" style="466" customWidth="1"/>
    <col min="1800" max="1800" width="8.109375" style="466" customWidth="1"/>
    <col min="1801" max="2049" width="8.88671875" style="466"/>
    <col min="2050" max="2050" width="4.33203125" style="466" customWidth="1"/>
    <col min="2051" max="2051" width="10.109375" style="466" customWidth="1"/>
    <col min="2052" max="2052" width="10" style="466" customWidth="1"/>
    <col min="2053" max="2053" width="13.21875" style="466" customWidth="1"/>
    <col min="2054" max="2054" width="12.5546875" style="466" customWidth="1"/>
    <col min="2055" max="2055" width="14.33203125" style="466" customWidth="1"/>
    <col min="2056" max="2056" width="8.109375" style="466" customWidth="1"/>
    <col min="2057" max="2305" width="8.88671875" style="466"/>
    <col min="2306" max="2306" width="4.33203125" style="466" customWidth="1"/>
    <col min="2307" max="2307" width="10.109375" style="466" customWidth="1"/>
    <col min="2308" max="2308" width="10" style="466" customWidth="1"/>
    <col min="2309" max="2309" width="13.21875" style="466" customWidth="1"/>
    <col min="2310" max="2310" width="12.5546875" style="466" customWidth="1"/>
    <col min="2311" max="2311" width="14.33203125" style="466" customWidth="1"/>
    <col min="2312" max="2312" width="8.109375" style="466" customWidth="1"/>
    <col min="2313" max="2561" width="8.88671875" style="466"/>
    <col min="2562" max="2562" width="4.33203125" style="466" customWidth="1"/>
    <col min="2563" max="2563" width="10.109375" style="466" customWidth="1"/>
    <col min="2564" max="2564" width="10" style="466" customWidth="1"/>
    <col min="2565" max="2565" width="13.21875" style="466" customWidth="1"/>
    <col min="2566" max="2566" width="12.5546875" style="466" customWidth="1"/>
    <col min="2567" max="2567" width="14.33203125" style="466" customWidth="1"/>
    <col min="2568" max="2568" width="8.109375" style="466" customWidth="1"/>
    <col min="2569" max="2817" width="8.88671875" style="466"/>
    <col min="2818" max="2818" width="4.33203125" style="466" customWidth="1"/>
    <col min="2819" max="2819" width="10.109375" style="466" customWidth="1"/>
    <col min="2820" max="2820" width="10" style="466" customWidth="1"/>
    <col min="2821" max="2821" width="13.21875" style="466" customWidth="1"/>
    <col min="2822" max="2822" width="12.5546875" style="466" customWidth="1"/>
    <col min="2823" max="2823" width="14.33203125" style="466" customWidth="1"/>
    <col min="2824" max="2824" width="8.109375" style="466" customWidth="1"/>
    <col min="2825" max="3073" width="8.88671875" style="466"/>
    <col min="3074" max="3074" width="4.33203125" style="466" customWidth="1"/>
    <col min="3075" max="3075" width="10.109375" style="466" customWidth="1"/>
    <col min="3076" max="3076" width="10" style="466" customWidth="1"/>
    <col min="3077" max="3077" width="13.21875" style="466" customWidth="1"/>
    <col min="3078" max="3078" width="12.5546875" style="466" customWidth="1"/>
    <col min="3079" max="3079" width="14.33203125" style="466" customWidth="1"/>
    <col min="3080" max="3080" width="8.109375" style="466" customWidth="1"/>
    <col min="3081" max="3329" width="8.88671875" style="466"/>
    <col min="3330" max="3330" width="4.33203125" style="466" customWidth="1"/>
    <col min="3331" max="3331" width="10.109375" style="466" customWidth="1"/>
    <col min="3332" max="3332" width="10" style="466" customWidth="1"/>
    <col min="3333" max="3333" width="13.21875" style="466" customWidth="1"/>
    <col min="3334" max="3334" width="12.5546875" style="466" customWidth="1"/>
    <col min="3335" max="3335" width="14.33203125" style="466" customWidth="1"/>
    <col min="3336" max="3336" width="8.109375" style="466" customWidth="1"/>
    <col min="3337" max="3585" width="8.88671875" style="466"/>
    <col min="3586" max="3586" width="4.33203125" style="466" customWidth="1"/>
    <col min="3587" max="3587" width="10.109375" style="466" customWidth="1"/>
    <col min="3588" max="3588" width="10" style="466" customWidth="1"/>
    <col min="3589" max="3589" width="13.21875" style="466" customWidth="1"/>
    <col min="3590" max="3590" width="12.5546875" style="466" customWidth="1"/>
    <col min="3591" max="3591" width="14.33203125" style="466" customWidth="1"/>
    <col min="3592" max="3592" width="8.109375" style="466" customWidth="1"/>
    <col min="3593" max="3841" width="8.88671875" style="466"/>
    <col min="3842" max="3842" width="4.33203125" style="466" customWidth="1"/>
    <col min="3843" max="3843" width="10.109375" style="466" customWidth="1"/>
    <col min="3844" max="3844" width="10" style="466" customWidth="1"/>
    <col min="3845" max="3845" width="13.21875" style="466" customWidth="1"/>
    <col min="3846" max="3846" width="12.5546875" style="466" customWidth="1"/>
    <col min="3847" max="3847" width="14.33203125" style="466" customWidth="1"/>
    <col min="3848" max="3848" width="8.109375" style="466" customWidth="1"/>
    <col min="3849" max="4097" width="8.88671875" style="466"/>
    <col min="4098" max="4098" width="4.33203125" style="466" customWidth="1"/>
    <col min="4099" max="4099" width="10.109375" style="466" customWidth="1"/>
    <col min="4100" max="4100" width="10" style="466" customWidth="1"/>
    <col min="4101" max="4101" width="13.21875" style="466" customWidth="1"/>
    <col min="4102" max="4102" width="12.5546875" style="466" customWidth="1"/>
    <col min="4103" max="4103" width="14.33203125" style="466" customWidth="1"/>
    <col min="4104" max="4104" width="8.109375" style="466" customWidth="1"/>
    <col min="4105" max="4353" width="8.88671875" style="466"/>
    <col min="4354" max="4354" width="4.33203125" style="466" customWidth="1"/>
    <col min="4355" max="4355" width="10.109375" style="466" customWidth="1"/>
    <col min="4356" max="4356" width="10" style="466" customWidth="1"/>
    <col min="4357" max="4357" width="13.21875" style="466" customWidth="1"/>
    <col min="4358" max="4358" width="12.5546875" style="466" customWidth="1"/>
    <col min="4359" max="4359" width="14.33203125" style="466" customWidth="1"/>
    <col min="4360" max="4360" width="8.109375" style="466" customWidth="1"/>
    <col min="4361" max="4609" width="8.88671875" style="466"/>
    <col min="4610" max="4610" width="4.33203125" style="466" customWidth="1"/>
    <col min="4611" max="4611" width="10.109375" style="466" customWidth="1"/>
    <col min="4612" max="4612" width="10" style="466" customWidth="1"/>
    <col min="4613" max="4613" width="13.21875" style="466" customWidth="1"/>
    <col min="4614" max="4614" width="12.5546875" style="466" customWidth="1"/>
    <col min="4615" max="4615" width="14.33203125" style="466" customWidth="1"/>
    <col min="4616" max="4616" width="8.109375" style="466" customWidth="1"/>
    <col min="4617" max="4865" width="8.88671875" style="466"/>
    <col min="4866" max="4866" width="4.33203125" style="466" customWidth="1"/>
    <col min="4867" max="4867" width="10.109375" style="466" customWidth="1"/>
    <col min="4868" max="4868" width="10" style="466" customWidth="1"/>
    <col min="4869" max="4869" width="13.21875" style="466" customWidth="1"/>
    <col min="4870" max="4870" width="12.5546875" style="466" customWidth="1"/>
    <col min="4871" max="4871" width="14.33203125" style="466" customWidth="1"/>
    <col min="4872" max="4872" width="8.109375" style="466" customWidth="1"/>
    <col min="4873" max="5121" width="8.88671875" style="466"/>
    <col min="5122" max="5122" width="4.33203125" style="466" customWidth="1"/>
    <col min="5123" max="5123" width="10.109375" style="466" customWidth="1"/>
    <col min="5124" max="5124" width="10" style="466" customWidth="1"/>
    <col min="5125" max="5125" width="13.21875" style="466" customWidth="1"/>
    <col min="5126" max="5126" width="12.5546875" style="466" customWidth="1"/>
    <col min="5127" max="5127" width="14.33203125" style="466" customWidth="1"/>
    <col min="5128" max="5128" width="8.109375" style="466" customWidth="1"/>
    <col min="5129" max="5377" width="8.88671875" style="466"/>
    <col min="5378" max="5378" width="4.33203125" style="466" customWidth="1"/>
    <col min="5379" max="5379" width="10.109375" style="466" customWidth="1"/>
    <col min="5380" max="5380" width="10" style="466" customWidth="1"/>
    <col min="5381" max="5381" width="13.21875" style="466" customWidth="1"/>
    <col min="5382" max="5382" width="12.5546875" style="466" customWidth="1"/>
    <col min="5383" max="5383" width="14.33203125" style="466" customWidth="1"/>
    <col min="5384" max="5384" width="8.109375" style="466" customWidth="1"/>
    <col min="5385" max="5633" width="8.88671875" style="466"/>
    <col min="5634" max="5634" width="4.33203125" style="466" customWidth="1"/>
    <col min="5635" max="5635" width="10.109375" style="466" customWidth="1"/>
    <col min="5636" max="5636" width="10" style="466" customWidth="1"/>
    <col min="5637" max="5637" width="13.21875" style="466" customWidth="1"/>
    <col min="5638" max="5638" width="12.5546875" style="466" customWidth="1"/>
    <col min="5639" max="5639" width="14.33203125" style="466" customWidth="1"/>
    <col min="5640" max="5640" width="8.109375" style="466" customWidth="1"/>
    <col min="5641" max="5889" width="8.88671875" style="466"/>
    <col min="5890" max="5890" width="4.33203125" style="466" customWidth="1"/>
    <col min="5891" max="5891" width="10.109375" style="466" customWidth="1"/>
    <col min="5892" max="5892" width="10" style="466" customWidth="1"/>
    <col min="5893" max="5893" width="13.21875" style="466" customWidth="1"/>
    <col min="5894" max="5894" width="12.5546875" style="466" customWidth="1"/>
    <col min="5895" max="5895" width="14.33203125" style="466" customWidth="1"/>
    <col min="5896" max="5896" width="8.109375" style="466" customWidth="1"/>
    <col min="5897" max="6145" width="8.88671875" style="466"/>
    <col min="6146" max="6146" width="4.33203125" style="466" customWidth="1"/>
    <col min="6147" max="6147" width="10.109375" style="466" customWidth="1"/>
    <col min="6148" max="6148" width="10" style="466" customWidth="1"/>
    <col min="6149" max="6149" width="13.21875" style="466" customWidth="1"/>
    <col min="6150" max="6150" width="12.5546875" style="466" customWidth="1"/>
    <col min="6151" max="6151" width="14.33203125" style="466" customWidth="1"/>
    <col min="6152" max="6152" width="8.109375" style="466" customWidth="1"/>
    <col min="6153" max="6401" width="8.88671875" style="466"/>
    <col min="6402" max="6402" width="4.33203125" style="466" customWidth="1"/>
    <col min="6403" max="6403" width="10.109375" style="466" customWidth="1"/>
    <col min="6404" max="6404" width="10" style="466" customWidth="1"/>
    <col min="6405" max="6405" width="13.21875" style="466" customWidth="1"/>
    <col min="6406" max="6406" width="12.5546875" style="466" customWidth="1"/>
    <col min="6407" max="6407" width="14.33203125" style="466" customWidth="1"/>
    <col min="6408" max="6408" width="8.109375" style="466" customWidth="1"/>
    <col min="6409" max="6657" width="8.88671875" style="466"/>
    <col min="6658" max="6658" width="4.33203125" style="466" customWidth="1"/>
    <col min="6659" max="6659" width="10.109375" style="466" customWidth="1"/>
    <col min="6660" max="6660" width="10" style="466" customWidth="1"/>
    <col min="6661" max="6661" width="13.21875" style="466" customWidth="1"/>
    <col min="6662" max="6662" width="12.5546875" style="466" customWidth="1"/>
    <col min="6663" max="6663" width="14.33203125" style="466" customWidth="1"/>
    <col min="6664" max="6664" width="8.109375" style="466" customWidth="1"/>
    <col min="6665" max="6913" width="8.88671875" style="466"/>
    <col min="6914" max="6914" width="4.33203125" style="466" customWidth="1"/>
    <col min="6915" max="6915" width="10.109375" style="466" customWidth="1"/>
    <col min="6916" max="6916" width="10" style="466" customWidth="1"/>
    <col min="6917" max="6917" width="13.21875" style="466" customWidth="1"/>
    <col min="6918" max="6918" width="12.5546875" style="466" customWidth="1"/>
    <col min="6919" max="6919" width="14.33203125" style="466" customWidth="1"/>
    <col min="6920" max="6920" width="8.109375" style="466" customWidth="1"/>
    <col min="6921" max="7169" width="8.88671875" style="466"/>
    <col min="7170" max="7170" width="4.33203125" style="466" customWidth="1"/>
    <col min="7171" max="7171" width="10.109375" style="466" customWidth="1"/>
    <col min="7172" max="7172" width="10" style="466" customWidth="1"/>
    <col min="7173" max="7173" width="13.21875" style="466" customWidth="1"/>
    <col min="7174" max="7174" width="12.5546875" style="466" customWidth="1"/>
    <col min="7175" max="7175" width="14.33203125" style="466" customWidth="1"/>
    <col min="7176" max="7176" width="8.109375" style="466" customWidth="1"/>
    <col min="7177" max="7425" width="8.88671875" style="466"/>
    <col min="7426" max="7426" width="4.33203125" style="466" customWidth="1"/>
    <col min="7427" max="7427" width="10.109375" style="466" customWidth="1"/>
    <col min="7428" max="7428" width="10" style="466" customWidth="1"/>
    <col min="7429" max="7429" width="13.21875" style="466" customWidth="1"/>
    <col min="7430" max="7430" width="12.5546875" style="466" customWidth="1"/>
    <col min="7431" max="7431" width="14.33203125" style="466" customWidth="1"/>
    <col min="7432" max="7432" width="8.109375" style="466" customWidth="1"/>
    <col min="7433" max="7681" width="8.88671875" style="466"/>
    <col min="7682" max="7682" width="4.33203125" style="466" customWidth="1"/>
    <col min="7683" max="7683" width="10.109375" style="466" customWidth="1"/>
    <col min="7684" max="7684" width="10" style="466" customWidth="1"/>
    <col min="7685" max="7685" width="13.21875" style="466" customWidth="1"/>
    <col min="7686" max="7686" width="12.5546875" style="466" customWidth="1"/>
    <col min="7687" max="7687" width="14.33203125" style="466" customWidth="1"/>
    <col min="7688" max="7688" width="8.109375" style="466" customWidth="1"/>
    <col min="7689" max="7937" width="8.88671875" style="466"/>
    <col min="7938" max="7938" width="4.33203125" style="466" customWidth="1"/>
    <col min="7939" max="7939" width="10.109375" style="466" customWidth="1"/>
    <col min="7940" max="7940" width="10" style="466" customWidth="1"/>
    <col min="7941" max="7941" width="13.21875" style="466" customWidth="1"/>
    <col min="7942" max="7942" width="12.5546875" style="466" customWidth="1"/>
    <col min="7943" max="7943" width="14.33203125" style="466" customWidth="1"/>
    <col min="7944" max="7944" width="8.109375" style="466" customWidth="1"/>
    <col min="7945" max="8193" width="8.88671875" style="466"/>
    <col min="8194" max="8194" width="4.33203125" style="466" customWidth="1"/>
    <col min="8195" max="8195" width="10.109375" style="466" customWidth="1"/>
    <col min="8196" max="8196" width="10" style="466" customWidth="1"/>
    <col min="8197" max="8197" width="13.21875" style="466" customWidth="1"/>
    <col min="8198" max="8198" width="12.5546875" style="466" customWidth="1"/>
    <col min="8199" max="8199" width="14.33203125" style="466" customWidth="1"/>
    <col min="8200" max="8200" width="8.109375" style="466" customWidth="1"/>
    <col min="8201" max="8449" width="8.88671875" style="466"/>
    <col min="8450" max="8450" width="4.33203125" style="466" customWidth="1"/>
    <col min="8451" max="8451" width="10.109375" style="466" customWidth="1"/>
    <col min="8452" max="8452" width="10" style="466" customWidth="1"/>
    <col min="8453" max="8453" width="13.21875" style="466" customWidth="1"/>
    <col min="8454" max="8454" width="12.5546875" style="466" customWidth="1"/>
    <col min="8455" max="8455" width="14.33203125" style="466" customWidth="1"/>
    <col min="8456" max="8456" width="8.109375" style="466" customWidth="1"/>
    <col min="8457" max="8705" width="8.88671875" style="466"/>
    <col min="8706" max="8706" width="4.33203125" style="466" customWidth="1"/>
    <col min="8707" max="8707" width="10.109375" style="466" customWidth="1"/>
    <col min="8708" max="8708" width="10" style="466" customWidth="1"/>
    <col min="8709" max="8709" width="13.21875" style="466" customWidth="1"/>
    <col min="8710" max="8710" width="12.5546875" style="466" customWidth="1"/>
    <col min="8711" max="8711" width="14.33203125" style="466" customWidth="1"/>
    <col min="8712" max="8712" width="8.109375" style="466" customWidth="1"/>
    <col min="8713" max="8961" width="8.88671875" style="466"/>
    <col min="8962" max="8962" width="4.33203125" style="466" customWidth="1"/>
    <col min="8963" max="8963" width="10.109375" style="466" customWidth="1"/>
    <col min="8964" max="8964" width="10" style="466" customWidth="1"/>
    <col min="8965" max="8965" width="13.21875" style="466" customWidth="1"/>
    <col min="8966" max="8966" width="12.5546875" style="466" customWidth="1"/>
    <col min="8967" max="8967" width="14.33203125" style="466" customWidth="1"/>
    <col min="8968" max="8968" width="8.109375" style="466" customWidth="1"/>
    <col min="8969" max="9217" width="8.88671875" style="466"/>
    <col min="9218" max="9218" width="4.33203125" style="466" customWidth="1"/>
    <col min="9219" max="9219" width="10.109375" style="466" customWidth="1"/>
    <col min="9220" max="9220" width="10" style="466" customWidth="1"/>
    <col min="9221" max="9221" width="13.21875" style="466" customWidth="1"/>
    <col min="9222" max="9222" width="12.5546875" style="466" customWidth="1"/>
    <col min="9223" max="9223" width="14.33203125" style="466" customWidth="1"/>
    <col min="9224" max="9224" width="8.109375" style="466" customWidth="1"/>
    <col min="9225" max="9473" width="8.88671875" style="466"/>
    <col min="9474" max="9474" width="4.33203125" style="466" customWidth="1"/>
    <col min="9475" max="9475" width="10.109375" style="466" customWidth="1"/>
    <col min="9476" max="9476" width="10" style="466" customWidth="1"/>
    <col min="9477" max="9477" width="13.21875" style="466" customWidth="1"/>
    <col min="9478" max="9478" width="12.5546875" style="466" customWidth="1"/>
    <col min="9479" max="9479" width="14.33203125" style="466" customWidth="1"/>
    <col min="9480" max="9480" width="8.109375" style="466" customWidth="1"/>
    <col min="9481" max="9729" width="8.88671875" style="466"/>
    <col min="9730" max="9730" width="4.33203125" style="466" customWidth="1"/>
    <col min="9731" max="9731" width="10.109375" style="466" customWidth="1"/>
    <col min="9732" max="9732" width="10" style="466" customWidth="1"/>
    <col min="9733" max="9733" width="13.21875" style="466" customWidth="1"/>
    <col min="9734" max="9734" width="12.5546875" style="466" customWidth="1"/>
    <col min="9735" max="9735" width="14.33203125" style="466" customWidth="1"/>
    <col min="9736" max="9736" width="8.109375" style="466" customWidth="1"/>
    <col min="9737" max="9985" width="8.88671875" style="466"/>
    <col min="9986" max="9986" width="4.33203125" style="466" customWidth="1"/>
    <col min="9987" max="9987" width="10.109375" style="466" customWidth="1"/>
    <col min="9988" max="9988" width="10" style="466" customWidth="1"/>
    <col min="9989" max="9989" width="13.21875" style="466" customWidth="1"/>
    <col min="9990" max="9990" width="12.5546875" style="466" customWidth="1"/>
    <col min="9991" max="9991" width="14.33203125" style="466" customWidth="1"/>
    <col min="9992" max="9992" width="8.109375" style="466" customWidth="1"/>
    <col min="9993" max="10241" width="8.88671875" style="466"/>
    <col min="10242" max="10242" width="4.33203125" style="466" customWidth="1"/>
    <col min="10243" max="10243" width="10.109375" style="466" customWidth="1"/>
    <col min="10244" max="10244" width="10" style="466" customWidth="1"/>
    <col min="10245" max="10245" width="13.21875" style="466" customWidth="1"/>
    <col min="10246" max="10246" width="12.5546875" style="466" customWidth="1"/>
    <col min="10247" max="10247" width="14.33203125" style="466" customWidth="1"/>
    <col min="10248" max="10248" width="8.109375" style="466" customWidth="1"/>
    <col min="10249" max="10497" width="8.88671875" style="466"/>
    <col min="10498" max="10498" width="4.33203125" style="466" customWidth="1"/>
    <col min="10499" max="10499" width="10.109375" style="466" customWidth="1"/>
    <col min="10500" max="10500" width="10" style="466" customWidth="1"/>
    <col min="10501" max="10501" width="13.21875" style="466" customWidth="1"/>
    <col min="10502" max="10502" width="12.5546875" style="466" customWidth="1"/>
    <col min="10503" max="10503" width="14.33203125" style="466" customWidth="1"/>
    <col min="10504" max="10504" width="8.109375" style="466" customWidth="1"/>
    <col min="10505" max="10753" width="8.88671875" style="466"/>
    <col min="10754" max="10754" width="4.33203125" style="466" customWidth="1"/>
    <col min="10755" max="10755" width="10.109375" style="466" customWidth="1"/>
    <col min="10756" max="10756" width="10" style="466" customWidth="1"/>
    <col min="10757" max="10757" width="13.21875" style="466" customWidth="1"/>
    <col min="10758" max="10758" width="12.5546875" style="466" customWidth="1"/>
    <col min="10759" max="10759" width="14.33203125" style="466" customWidth="1"/>
    <col min="10760" max="10760" width="8.109375" style="466" customWidth="1"/>
    <col min="10761" max="11009" width="8.88671875" style="466"/>
    <col min="11010" max="11010" width="4.33203125" style="466" customWidth="1"/>
    <col min="11011" max="11011" width="10.109375" style="466" customWidth="1"/>
    <col min="11012" max="11012" width="10" style="466" customWidth="1"/>
    <col min="11013" max="11013" width="13.21875" style="466" customWidth="1"/>
    <col min="11014" max="11014" width="12.5546875" style="466" customWidth="1"/>
    <col min="11015" max="11015" width="14.33203125" style="466" customWidth="1"/>
    <col min="11016" max="11016" width="8.109375" style="466" customWidth="1"/>
    <col min="11017" max="11265" width="8.88671875" style="466"/>
    <col min="11266" max="11266" width="4.33203125" style="466" customWidth="1"/>
    <col min="11267" max="11267" width="10.109375" style="466" customWidth="1"/>
    <col min="11268" max="11268" width="10" style="466" customWidth="1"/>
    <col min="11269" max="11269" width="13.21875" style="466" customWidth="1"/>
    <col min="11270" max="11270" width="12.5546875" style="466" customWidth="1"/>
    <col min="11271" max="11271" width="14.33203125" style="466" customWidth="1"/>
    <col min="11272" max="11272" width="8.109375" style="466" customWidth="1"/>
    <col min="11273" max="11521" width="8.88671875" style="466"/>
    <col min="11522" max="11522" width="4.33203125" style="466" customWidth="1"/>
    <col min="11523" max="11523" width="10.109375" style="466" customWidth="1"/>
    <col min="11524" max="11524" width="10" style="466" customWidth="1"/>
    <col min="11525" max="11525" width="13.21875" style="466" customWidth="1"/>
    <col min="11526" max="11526" width="12.5546875" style="466" customWidth="1"/>
    <col min="11527" max="11527" width="14.33203125" style="466" customWidth="1"/>
    <col min="11528" max="11528" width="8.109375" style="466" customWidth="1"/>
    <col min="11529" max="11777" width="8.88671875" style="466"/>
    <col min="11778" max="11778" width="4.33203125" style="466" customWidth="1"/>
    <col min="11779" max="11779" width="10.109375" style="466" customWidth="1"/>
    <col min="11780" max="11780" width="10" style="466" customWidth="1"/>
    <col min="11781" max="11781" width="13.21875" style="466" customWidth="1"/>
    <col min="11782" max="11782" width="12.5546875" style="466" customWidth="1"/>
    <col min="11783" max="11783" width="14.33203125" style="466" customWidth="1"/>
    <col min="11784" max="11784" width="8.109375" style="466" customWidth="1"/>
    <col min="11785" max="12033" width="8.88671875" style="466"/>
    <col min="12034" max="12034" width="4.33203125" style="466" customWidth="1"/>
    <col min="12035" max="12035" width="10.109375" style="466" customWidth="1"/>
    <col min="12036" max="12036" width="10" style="466" customWidth="1"/>
    <col min="12037" max="12037" width="13.21875" style="466" customWidth="1"/>
    <col min="12038" max="12038" width="12.5546875" style="466" customWidth="1"/>
    <col min="12039" max="12039" width="14.33203125" style="466" customWidth="1"/>
    <col min="12040" max="12040" width="8.109375" style="466" customWidth="1"/>
    <col min="12041" max="12289" width="8.88671875" style="466"/>
    <col min="12290" max="12290" width="4.33203125" style="466" customWidth="1"/>
    <col min="12291" max="12291" width="10.109375" style="466" customWidth="1"/>
    <col min="12292" max="12292" width="10" style="466" customWidth="1"/>
    <col min="12293" max="12293" width="13.21875" style="466" customWidth="1"/>
    <col min="12294" max="12294" width="12.5546875" style="466" customWidth="1"/>
    <col min="12295" max="12295" width="14.33203125" style="466" customWidth="1"/>
    <col min="12296" max="12296" width="8.109375" style="466" customWidth="1"/>
    <col min="12297" max="12545" width="8.88671875" style="466"/>
    <col min="12546" max="12546" width="4.33203125" style="466" customWidth="1"/>
    <col min="12547" max="12547" width="10.109375" style="466" customWidth="1"/>
    <col min="12548" max="12548" width="10" style="466" customWidth="1"/>
    <col min="12549" max="12549" width="13.21875" style="466" customWidth="1"/>
    <col min="12550" max="12550" width="12.5546875" style="466" customWidth="1"/>
    <col min="12551" max="12551" width="14.33203125" style="466" customWidth="1"/>
    <col min="12552" max="12552" width="8.109375" style="466" customWidth="1"/>
    <col min="12553" max="12801" width="8.88671875" style="466"/>
    <col min="12802" max="12802" width="4.33203125" style="466" customWidth="1"/>
    <col min="12803" max="12803" width="10.109375" style="466" customWidth="1"/>
    <col min="12804" max="12804" width="10" style="466" customWidth="1"/>
    <col min="12805" max="12805" width="13.21875" style="466" customWidth="1"/>
    <col min="12806" max="12806" width="12.5546875" style="466" customWidth="1"/>
    <col min="12807" max="12807" width="14.33203125" style="466" customWidth="1"/>
    <col min="12808" max="12808" width="8.109375" style="466" customWidth="1"/>
    <col min="12809" max="13057" width="8.88671875" style="466"/>
    <col min="13058" max="13058" width="4.33203125" style="466" customWidth="1"/>
    <col min="13059" max="13059" width="10.109375" style="466" customWidth="1"/>
    <col min="13060" max="13060" width="10" style="466" customWidth="1"/>
    <col min="13061" max="13061" width="13.21875" style="466" customWidth="1"/>
    <col min="13062" max="13062" width="12.5546875" style="466" customWidth="1"/>
    <col min="13063" max="13063" width="14.33203125" style="466" customWidth="1"/>
    <col min="13064" max="13064" width="8.109375" style="466" customWidth="1"/>
    <col min="13065" max="13313" width="8.88671875" style="466"/>
    <col min="13314" max="13314" width="4.33203125" style="466" customWidth="1"/>
    <col min="13315" max="13315" width="10.109375" style="466" customWidth="1"/>
    <col min="13316" max="13316" width="10" style="466" customWidth="1"/>
    <col min="13317" max="13317" width="13.21875" style="466" customWidth="1"/>
    <col min="13318" max="13318" width="12.5546875" style="466" customWidth="1"/>
    <col min="13319" max="13319" width="14.33203125" style="466" customWidth="1"/>
    <col min="13320" max="13320" width="8.109375" style="466" customWidth="1"/>
    <col min="13321" max="13569" width="8.88671875" style="466"/>
    <col min="13570" max="13570" width="4.33203125" style="466" customWidth="1"/>
    <col min="13571" max="13571" width="10.109375" style="466" customWidth="1"/>
    <col min="13572" max="13572" width="10" style="466" customWidth="1"/>
    <col min="13573" max="13573" width="13.21875" style="466" customWidth="1"/>
    <col min="13574" max="13574" width="12.5546875" style="466" customWidth="1"/>
    <col min="13575" max="13575" width="14.33203125" style="466" customWidth="1"/>
    <col min="13576" max="13576" width="8.109375" style="466" customWidth="1"/>
    <col min="13577" max="13825" width="8.88671875" style="466"/>
    <col min="13826" max="13826" width="4.33203125" style="466" customWidth="1"/>
    <col min="13827" max="13827" width="10.109375" style="466" customWidth="1"/>
    <col min="13828" max="13828" width="10" style="466" customWidth="1"/>
    <col min="13829" max="13829" width="13.21875" style="466" customWidth="1"/>
    <col min="13830" max="13830" width="12.5546875" style="466" customWidth="1"/>
    <col min="13831" max="13831" width="14.33203125" style="466" customWidth="1"/>
    <col min="13832" max="13832" width="8.109375" style="466" customWidth="1"/>
    <col min="13833" max="14081" width="8.88671875" style="466"/>
    <col min="14082" max="14082" width="4.33203125" style="466" customWidth="1"/>
    <col min="14083" max="14083" width="10.109375" style="466" customWidth="1"/>
    <col min="14084" max="14084" width="10" style="466" customWidth="1"/>
    <col min="14085" max="14085" width="13.21875" style="466" customWidth="1"/>
    <col min="14086" max="14086" width="12.5546875" style="466" customWidth="1"/>
    <col min="14087" max="14087" width="14.33203125" style="466" customWidth="1"/>
    <col min="14088" max="14088" width="8.109375" style="466" customWidth="1"/>
    <col min="14089" max="14337" width="8.88671875" style="466"/>
    <col min="14338" max="14338" width="4.33203125" style="466" customWidth="1"/>
    <col min="14339" max="14339" width="10.109375" style="466" customWidth="1"/>
    <col min="14340" max="14340" width="10" style="466" customWidth="1"/>
    <col min="14341" max="14341" width="13.21875" style="466" customWidth="1"/>
    <col min="14342" max="14342" width="12.5546875" style="466" customWidth="1"/>
    <col min="14343" max="14343" width="14.33203125" style="466" customWidth="1"/>
    <col min="14344" max="14344" width="8.109375" style="466" customWidth="1"/>
    <col min="14345" max="14593" width="8.88671875" style="466"/>
    <col min="14594" max="14594" width="4.33203125" style="466" customWidth="1"/>
    <col min="14595" max="14595" width="10.109375" style="466" customWidth="1"/>
    <col min="14596" max="14596" width="10" style="466" customWidth="1"/>
    <col min="14597" max="14597" width="13.21875" style="466" customWidth="1"/>
    <col min="14598" max="14598" width="12.5546875" style="466" customWidth="1"/>
    <col min="14599" max="14599" width="14.33203125" style="466" customWidth="1"/>
    <col min="14600" max="14600" width="8.109375" style="466" customWidth="1"/>
    <col min="14601" max="14849" width="8.88671875" style="466"/>
    <col min="14850" max="14850" width="4.33203125" style="466" customWidth="1"/>
    <col min="14851" max="14851" width="10.109375" style="466" customWidth="1"/>
    <col min="14852" max="14852" width="10" style="466" customWidth="1"/>
    <col min="14853" max="14853" width="13.21875" style="466" customWidth="1"/>
    <col min="14854" max="14854" width="12.5546875" style="466" customWidth="1"/>
    <col min="14855" max="14855" width="14.33203125" style="466" customWidth="1"/>
    <col min="14856" max="14856" width="8.109375" style="466" customWidth="1"/>
    <col min="14857" max="15105" width="8.88671875" style="466"/>
    <col min="15106" max="15106" width="4.33203125" style="466" customWidth="1"/>
    <col min="15107" max="15107" width="10.109375" style="466" customWidth="1"/>
    <col min="15108" max="15108" width="10" style="466" customWidth="1"/>
    <col min="15109" max="15109" width="13.21875" style="466" customWidth="1"/>
    <col min="15110" max="15110" width="12.5546875" style="466" customWidth="1"/>
    <col min="15111" max="15111" width="14.33203125" style="466" customWidth="1"/>
    <col min="15112" max="15112" width="8.109375" style="466" customWidth="1"/>
    <col min="15113" max="15361" width="8.88671875" style="466"/>
    <col min="15362" max="15362" width="4.33203125" style="466" customWidth="1"/>
    <col min="15363" max="15363" width="10.109375" style="466" customWidth="1"/>
    <col min="15364" max="15364" width="10" style="466" customWidth="1"/>
    <col min="15365" max="15365" width="13.21875" style="466" customWidth="1"/>
    <col min="15366" max="15366" width="12.5546875" style="466" customWidth="1"/>
    <col min="15367" max="15367" width="14.33203125" style="466" customWidth="1"/>
    <col min="15368" max="15368" width="8.109375" style="466" customWidth="1"/>
    <col min="15369" max="15617" width="8.88671875" style="466"/>
    <col min="15618" max="15618" width="4.33203125" style="466" customWidth="1"/>
    <col min="15619" max="15619" width="10.109375" style="466" customWidth="1"/>
    <col min="15620" max="15620" width="10" style="466" customWidth="1"/>
    <col min="15621" max="15621" width="13.21875" style="466" customWidth="1"/>
    <col min="15622" max="15622" width="12.5546875" style="466" customWidth="1"/>
    <col min="15623" max="15623" width="14.33203125" style="466" customWidth="1"/>
    <col min="15624" max="15624" width="8.109375" style="466" customWidth="1"/>
    <col min="15625" max="15873" width="8.88671875" style="466"/>
    <col min="15874" max="15874" width="4.33203125" style="466" customWidth="1"/>
    <col min="15875" max="15875" width="10.109375" style="466" customWidth="1"/>
    <col min="15876" max="15876" width="10" style="466" customWidth="1"/>
    <col min="15877" max="15877" width="13.21875" style="466" customWidth="1"/>
    <col min="15878" max="15878" width="12.5546875" style="466" customWidth="1"/>
    <col min="15879" max="15879" width="14.33203125" style="466" customWidth="1"/>
    <col min="15880" max="15880" width="8.109375" style="466" customWidth="1"/>
    <col min="15881" max="16129" width="8.88671875" style="466"/>
    <col min="16130" max="16130" width="4.33203125" style="466" customWidth="1"/>
    <col min="16131" max="16131" width="10.109375" style="466" customWidth="1"/>
    <col min="16132" max="16132" width="10" style="466" customWidth="1"/>
    <col min="16133" max="16133" width="13.21875" style="466" customWidth="1"/>
    <col min="16134" max="16134" width="12.5546875" style="466" customWidth="1"/>
    <col min="16135" max="16135" width="14.33203125" style="466" customWidth="1"/>
    <col min="16136" max="16136" width="8.109375" style="466" customWidth="1"/>
    <col min="16137" max="16384" width="8.88671875" style="466"/>
  </cols>
  <sheetData>
    <row r="1" spans="2:16" ht="18.600000000000001" customHeight="1" x14ac:dyDescent="0.2">
      <c r="B1" s="438" t="s">
        <v>284</v>
      </c>
      <c r="C1" s="438"/>
      <c r="D1" s="438"/>
      <c r="E1" s="438"/>
      <c r="F1" s="438"/>
      <c r="G1" s="439"/>
      <c r="H1" s="439"/>
      <c r="I1" s="440"/>
    </row>
    <row r="2" spans="2:16" ht="11.25" customHeight="1" x14ac:dyDescent="0.2">
      <c r="B2" s="470"/>
      <c r="C2" s="471"/>
      <c r="D2" s="471"/>
      <c r="E2" s="471"/>
      <c r="F2" s="471"/>
      <c r="G2" s="469"/>
      <c r="H2" s="469"/>
    </row>
    <row r="3" spans="2:16" s="467" customFormat="1" ht="12.75" customHeight="1" x14ac:dyDescent="0.2">
      <c r="B3" s="441" t="s">
        <v>247</v>
      </c>
      <c r="C3" s="442"/>
      <c r="D3" s="442"/>
      <c r="E3" s="442"/>
      <c r="F3" s="442"/>
      <c r="G3" s="442"/>
      <c r="H3" s="442"/>
      <c r="I3" s="465"/>
      <c r="J3" s="465"/>
      <c r="K3" s="465"/>
      <c r="L3" s="465"/>
      <c r="M3" s="465"/>
      <c r="N3" s="465"/>
      <c r="O3" s="465"/>
      <c r="P3" s="465"/>
    </row>
    <row r="4" spans="2:16" s="467" customFormat="1" ht="12.75" customHeight="1" x14ac:dyDescent="0.2">
      <c r="B4" s="483"/>
      <c r="C4" s="484"/>
      <c r="D4" s="484"/>
      <c r="E4" s="484"/>
      <c r="F4" s="484"/>
      <c r="G4" s="484"/>
      <c r="H4" s="484"/>
      <c r="I4" s="465"/>
      <c r="J4" s="465"/>
      <c r="K4" s="465"/>
      <c r="L4" s="465"/>
      <c r="M4" s="465"/>
      <c r="N4" s="465"/>
      <c r="O4" s="465"/>
      <c r="P4" s="465"/>
    </row>
    <row r="5" spans="2:16" ht="12.75" customHeight="1" x14ac:dyDescent="0.2">
      <c r="B5" s="443" t="s">
        <v>268</v>
      </c>
      <c r="C5" s="444"/>
      <c r="D5" s="444"/>
      <c r="E5" s="444"/>
      <c r="F5" s="444"/>
      <c r="G5" s="444"/>
      <c r="H5" s="444"/>
    </row>
    <row r="6" spans="2:16" ht="12.75" customHeight="1" x14ac:dyDescent="0.2">
      <c r="B6" s="443" t="s">
        <v>264</v>
      </c>
      <c r="C6" s="444"/>
      <c r="D6" s="444"/>
      <c r="E6" s="444"/>
      <c r="F6" s="444"/>
      <c r="G6" s="444"/>
      <c r="H6" s="444"/>
    </row>
    <row r="7" spans="2:16" ht="12.75" customHeight="1" x14ac:dyDescent="0.2">
      <c r="B7" s="443"/>
      <c r="C7" s="444"/>
      <c r="D7" s="444"/>
      <c r="E7" s="444"/>
      <c r="F7" s="444"/>
      <c r="G7" s="444"/>
      <c r="H7" s="444"/>
    </row>
    <row r="8" spans="2:16" ht="12.75" customHeight="1" x14ac:dyDescent="0.2">
      <c r="B8" s="443" t="s">
        <v>269</v>
      </c>
      <c r="C8" s="444"/>
      <c r="D8" s="444"/>
      <c r="E8" s="444"/>
      <c r="F8" s="444"/>
      <c r="G8" s="444"/>
      <c r="H8" s="444"/>
    </row>
    <row r="9" spans="2:16" ht="12.75" customHeight="1" x14ac:dyDescent="0.2">
      <c r="B9" s="443" t="s">
        <v>270</v>
      </c>
      <c r="C9" s="444"/>
      <c r="D9" s="444"/>
      <c r="E9" s="444"/>
      <c r="F9" s="444"/>
      <c r="G9" s="444"/>
      <c r="H9" s="444"/>
    </row>
    <row r="10" spans="2:16" ht="15" x14ac:dyDescent="0.2">
      <c r="B10" s="477"/>
      <c r="C10" s="477"/>
      <c r="D10" s="477"/>
      <c r="E10" s="477"/>
      <c r="F10" s="477"/>
      <c r="G10" s="477"/>
      <c r="H10" s="477"/>
    </row>
    <row r="11" spans="2:16" s="467" customFormat="1" ht="12.75" customHeight="1" x14ac:dyDescent="0.2">
      <c r="B11" s="441" t="s">
        <v>271</v>
      </c>
      <c r="C11" s="442"/>
      <c r="D11" s="442"/>
      <c r="E11" s="442"/>
      <c r="F11" s="442"/>
      <c r="G11" s="442"/>
      <c r="H11" s="442"/>
      <c r="I11" s="465"/>
      <c r="J11" s="465"/>
      <c r="K11" s="465"/>
      <c r="L11" s="465"/>
      <c r="M11" s="465"/>
      <c r="N11" s="465"/>
      <c r="O11" s="465"/>
      <c r="P11" s="465"/>
    </row>
    <row r="12" spans="2:16" ht="12.75" customHeight="1" x14ac:dyDescent="0.2">
      <c r="B12" s="445" t="s">
        <v>263</v>
      </c>
      <c r="C12" s="445"/>
      <c r="D12" s="445"/>
      <c r="E12" s="445"/>
      <c r="F12" s="445"/>
      <c r="G12" s="445"/>
      <c r="H12" s="482"/>
    </row>
    <row r="13" spans="2:16" ht="12" customHeight="1" x14ac:dyDescent="0.2">
      <c r="B13" s="481"/>
      <c r="C13" s="481"/>
      <c r="D13" s="481"/>
      <c r="E13" s="481"/>
      <c r="F13" s="481"/>
      <c r="G13" s="481"/>
      <c r="H13" s="482"/>
    </row>
    <row r="14" spans="2:16" x14ac:dyDescent="0.2">
      <c r="B14" s="486" t="s">
        <v>272</v>
      </c>
      <c r="C14" s="487"/>
      <c r="D14" s="487"/>
      <c r="E14" s="487"/>
      <c r="F14" s="487"/>
      <c r="G14" s="487"/>
      <c r="H14" s="487"/>
    </row>
    <row r="15" spans="2:16" x14ac:dyDescent="0.2">
      <c r="B15" s="487"/>
      <c r="C15" s="487"/>
      <c r="D15" s="487"/>
      <c r="E15" s="487"/>
      <c r="F15" s="487"/>
      <c r="G15" s="487"/>
      <c r="H15" s="487"/>
    </row>
    <row r="16" spans="2:16" x14ac:dyDescent="0.2">
      <c r="B16" s="473"/>
      <c r="C16" s="469"/>
      <c r="D16" s="469"/>
      <c r="E16" s="469"/>
      <c r="F16" s="474"/>
      <c r="G16" s="469"/>
      <c r="H16" s="469"/>
    </row>
    <row r="17" spans="2:8" x14ac:dyDescent="0.2">
      <c r="B17" s="488" t="s">
        <v>285</v>
      </c>
      <c r="C17" s="489"/>
      <c r="D17" s="489"/>
      <c r="E17" s="489"/>
      <c r="F17" s="489"/>
      <c r="G17" s="489"/>
      <c r="H17" s="489"/>
    </row>
    <row r="18" spans="2:8" x14ac:dyDescent="0.2">
      <c r="B18" s="489"/>
      <c r="C18" s="489"/>
      <c r="D18" s="489"/>
      <c r="E18" s="489"/>
      <c r="F18" s="489"/>
      <c r="G18" s="489"/>
      <c r="H18" s="489"/>
    </row>
    <row r="19" spans="2:8" x14ac:dyDescent="0.2">
      <c r="B19" s="489"/>
      <c r="C19" s="489"/>
      <c r="D19" s="489"/>
      <c r="E19" s="489"/>
      <c r="F19" s="489"/>
      <c r="G19" s="489"/>
      <c r="H19" s="489"/>
    </row>
    <row r="20" spans="2:8" ht="15" x14ac:dyDescent="0.2">
      <c r="B20" s="472"/>
      <c r="C20" s="475"/>
      <c r="D20" s="476"/>
      <c r="E20" s="476"/>
      <c r="F20" s="476"/>
      <c r="G20" s="476"/>
      <c r="H20" s="476"/>
    </row>
    <row r="21" spans="2:8" x14ac:dyDescent="0.2">
      <c r="B21" s="488" t="s">
        <v>273</v>
      </c>
      <c r="C21" s="489"/>
      <c r="D21" s="489"/>
      <c r="E21" s="489"/>
      <c r="F21" s="489"/>
      <c r="G21" s="489"/>
      <c r="H21" s="489"/>
    </row>
    <row r="22" spans="2:8" x14ac:dyDescent="0.2">
      <c r="B22" s="489"/>
      <c r="C22" s="489"/>
      <c r="D22" s="489"/>
      <c r="E22" s="489"/>
      <c r="F22" s="489"/>
      <c r="G22" s="489"/>
      <c r="H22" s="489"/>
    </row>
    <row r="23" spans="2:8" x14ac:dyDescent="0.2">
      <c r="B23" s="489"/>
      <c r="C23" s="489"/>
      <c r="D23" s="489"/>
      <c r="E23" s="489"/>
      <c r="F23" s="489"/>
      <c r="G23" s="489"/>
      <c r="H23" s="489"/>
    </row>
    <row r="24" spans="2:8" ht="15" x14ac:dyDescent="0.2">
      <c r="B24" s="477"/>
      <c r="C24" s="477"/>
      <c r="D24" s="477"/>
      <c r="E24" s="477"/>
      <c r="F24" s="477"/>
      <c r="G24" s="477"/>
      <c r="H24" s="477"/>
    </row>
    <row r="25" spans="2:8" ht="15" x14ac:dyDescent="0.2">
      <c r="B25" s="479" t="s">
        <v>274</v>
      </c>
      <c r="C25" s="478"/>
      <c r="D25" s="478"/>
      <c r="E25" s="478"/>
      <c r="F25" s="478"/>
      <c r="G25" s="478"/>
      <c r="H25" s="478"/>
    </row>
    <row r="26" spans="2:8" ht="15" x14ac:dyDescent="0.2">
      <c r="B26" s="480" t="s">
        <v>266</v>
      </c>
      <c r="C26" s="478"/>
      <c r="D26" s="478"/>
      <c r="E26" s="478"/>
      <c r="F26" s="478"/>
      <c r="G26" s="478"/>
      <c r="H26" s="478"/>
    </row>
    <row r="27" spans="2:8" ht="15" x14ac:dyDescent="0.2">
      <c r="B27" s="480" t="s">
        <v>265</v>
      </c>
      <c r="C27" s="478"/>
      <c r="D27" s="478"/>
      <c r="E27" s="478"/>
      <c r="F27" s="478"/>
      <c r="G27" s="478"/>
      <c r="H27" s="478"/>
    </row>
    <row r="28" spans="2:8" ht="15" x14ac:dyDescent="0.2">
      <c r="B28" s="480" t="s">
        <v>267</v>
      </c>
      <c r="C28" s="478"/>
      <c r="D28" s="478"/>
      <c r="E28" s="478"/>
      <c r="F28" s="478"/>
      <c r="G28" s="478"/>
      <c r="H28" s="478"/>
    </row>
    <row r="29" spans="2:8" ht="15" x14ac:dyDescent="0.2">
      <c r="B29" s="480"/>
      <c r="C29" s="478"/>
      <c r="D29" s="478"/>
      <c r="E29" s="478"/>
      <c r="F29" s="478"/>
      <c r="G29" s="478"/>
      <c r="H29" s="478"/>
    </row>
    <row r="30" spans="2:8" x14ac:dyDescent="0.2">
      <c r="B30" s="488" t="s">
        <v>286</v>
      </c>
      <c r="C30" s="489"/>
      <c r="D30" s="489"/>
      <c r="E30" s="489"/>
      <c r="F30" s="489"/>
      <c r="G30" s="489"/>
      <c r="H30" s="489"/>
    </row>
    <row r="31" spans="2:8" x14ac:dyDescent="0.2">
      <c r="B31" s="489"/>
      <c r="C31" s="489"/>
      <c r="D31" s="489"/>
      <c r="E31" s="489"/>
      <c r="F31" s="489"/>
      <c r="G31" s="489"/>
      <c r="H31" s="489"/>
    </row>
    <row r="32" spans="2:8" x14ac:dyDescent="0.2">
      <c r="B32" s="489"/>
      <c r="C32" s="489"/>
      <c r="D32" s="489"/>
      <c r="E32" s="489"/>
      <c r="F32" s="489"/>
      <c r="G32" s="489"/>
      <c r="H32" s="489"/>
    </row>
    <row r="33" spans="2:2" x14ac:dyDescent="0.2">
      <c r="B33" s="479" t="s">
        <v>287</v>
      </c>
    </row>
    <row r="34" spans="2:2" x14ac:dyDescent="0.2">
      <c r="B34" s="480" t="s">
        <v>288</v>
      </c>
    </row>
  </sheetData>
  <mergeCells count="4">
    <mergeCell ref="B14:H15"/>
    <mergeCell ref="B17:H19"/>
    <mergeCell ref="B21:H23"/>
    <mergeCell ref="B30:H32"/>
  </mergeCells>
  <pageMargins left="0.5" right="0.25" top="0" bottom="0"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9"/>
  <sheetViews>
    <sheetView zoomScale="120" zoomScaleNormal="120" workbookViewId="0"/>
  </sheetViews>
  <sheetFormatPr defaultColWidth="8.88671875" defaultRowHeight="11.25" x14ac:dyDescent="0.2"/>
  <cols>
    <col min="1" max="1" width="4.109375" style="111" customWidth="1"/>
    <col min="2" max="2" width="16" style="93" customWidth="1"/>
    <col min="3" max="3" width="32.33203125" style="93" customWidth="1"/>
    <col min="4" max="4" width="9.44140625" style="97" customWidth="1"/>
    <col min="5" max="5" width="11.109375" style="101" customWidth="1"/>
    <col min="6" max="6" width="10.88671875" style="92" bestFit="1" customWidth="1"/>
    <col min="7" max="29" width="8.88671875" style="92"/>
    <col min="30" max="16384" width="8.88671875" style="93"/>
  </cols>
  <sheetData>
    <row r="1" spans="1:29" s="145" customFormat="1" ht="12.75" x14ac:dyDescent="0.2">
      <c r="A1" s="140"/>
      <c r="B1" s="141"/>
      <c r="C1" s="191" t="s">
        <v>150</v>
      </c>
      <c r="D1" s="142"/>
      <c r="E1" s="143"/>
      <c r="F1" s="144"/>
      <c r="G1" s="144"/>
      <c r="H1" s="144"/>
      <c r="I1" s="144"/>
      <c r="J1" s="144"/>
      <c r="K1" s="144"/>
      <c r="L1" s="144"/>
      <c r="M1" s="144"/>
      <c r="N1" s="144"/>
      <c r="O1" s="144"/>
      <c r="P1" s="144"/>
      <c r="Q1" s="144"/>
      <c r="R1" s="144"/>
      <c r="S1" s="144"/>
      <c r="T1" s="144"/>
      <c r="U1" s="144"/>
      <c r="V1" s="144"/>
      <c r="W1" s="144"/>
      <c r="X1" s="144"/>
      <c r="Y1" s="144"/>
      <c r="Z1" s="144"/>
      <c r="AA1" s="144"/>
      <c r="AB1" s="144"/>
      <c r="AC1" s="144"/>
    </row>
    <row r="2" spans="1:29" s="145" customFormat="1" ht="24" customHeight="1" x14ac:dyDescent="0.2">
      <c r="A2" s="146"/>
      <c r="B2" s="452" t="s">
        <v>261</v>
      </c>
      <c r="C2" s="453"/>
      <c r="D2" s="453"/>
      <c r="E2" s="454"/>
      <c r="F2" s="144"/>
      <c r="G2" s="144"/>
      <c r="H2" s="144"/>
      <c r="I2" s="144"/>
      <c r="J2" s="144"/>
      <c r="K2" s="144"/>
      <c r="L2" s="144"/>
      <c r="M2" s="144"/>
      <c r="N2" s="144"/>
      <c r="O2" s="144"/>
      <c r="P2" s="144"/>
      <c r="Q2" s="144"/>
      <c r="R2" s="144"/>
      <c r="S2" s="144"/>
      <c r="T2" s="144"/>
      <c r="U2" s="144"/>
      <c r="V2" s="144"/>
      <c r="W2" s="144"/>
      <c r="X2" s="144"/>
      <c r="Y2" s="144"/>
      <c r="Z2" s="144"/>
      <c r="AA2" s="144"/>
      <c r="AB2" s="144"/>
      <c r="AC2" s="144"/>
    </row>
    <row r="3" spans="1:29" ht="18.75" customHeight="1" x14ac:dyDescent="0.2">
      <c r="A3" s="113"/>
      <c r="B3" s="456" t="s">
        <v>123</v>
      </c>
      <c r="C3" s="456"/>
      <c r="D3" s="94"/>
      <c r="E3" s="114"/>
    </row>
    <row r="4" spans="1:29" ht="8.4499999999999993" customHeight="1" x14ac:dyDescent="0.2">
      <c r="A4" s="113"/>
      <c r="B4" s="92"/>
      <c r="C4" s="92"/>
      <c r="D4" s="94"/>
      <c r="E4" s="114"/>
    </row>
    <row r="5" spans="1:29" ht="15" x14ac:dyDescent="0.2">
      <c r="A5" s="113">
        <v>1</v>
      </c>
      <c r="B5" s="416" t="s">
        <v>175</v>
      </c>
      <c r="C5" s="417"/>
      <c r="D5" s="125">
        <f>'FY22 District SBA'!M28</f>
        <v>0</v>
      </c>
      <c r="E5" s="117"/>
    </row>
    <row r="6" spans="1:29" x14ac:dyDescent="0.2">
      <c r="A6" s="113">
        <v>2</v>
      </c>
      <c r="B6" s="416" t="s">
        <v>193</v>
      </c>
      <c r="C6" s="182"/>
      <c r="D6" s="159">
        <f>'FY22 District SBA'!Q28</f>
        <v>0</v>
      </c>
      <c r="E6" s="117"/>
    </row>
    <row r="7" spans="1:29" x14ac:dyDescent="0.2">
      <c r="A7" s="113">
        <v>3</v>
      </c>
      <c r="B7" s="416" t="s">
        <v>142</v>
      </c>
      <c r="C7" s="455"/>
      <c r="D7" s="118">
        <f>IF(D5-D6&lt;0,0,D5-D6)</f>
        <v>0</v>
      </c>
      <c r="E7" s="117"/>
    </row>
    <row r="8" spans="1:29" ht="7.5" customHeight="1" x14ac:dyDescent="0.2">
      <c r="A8" s="113"/>
      <c r="B8" s="415"/>
      <c r="C8" s="415"/>
      <c r="D8" s="119"/>
      <c r="E8" s="117"/>
      <c r="H8" s="158"/>
      <c r="I8" s="158"/>
    </row>
    <row r="9" spans="1:29" x14ac:dyDescent="0.2">
      <c r="A9" s="113">
        <v>4</v>
      </c>
      <c r="B9" s="415" t="s">
        <v>176</v>
      </c>
      <c r="C9" s="415"/>
      <c r="D9" s="120">
        <f>'Enter Data Elements '!B12</f>
        <v>0</v>
      </c>
      <c r="E9" s="117"/>
      <c r="F9" s="151"/>
      <c r="H9" s="158"/>
      <c r="I9" s="158"/>
    </row>
    <row r="10" spans="1:29" x14ac:dyDescent="0.2">
      <c r="A10" s="113">
        <v>5</v>
      </c>
      <c r="B10" s="416" t="s">
        <v>137</v>
      </c>
      <c r="C10" s="415"/>
      <c r="D10" s="121">
        <f>D7</f>
        <v>0</v>
      </c>
      <c r="E10" s="148"/>
      <c r="F10" s="151"/>
    </row>
    <row r="11" spans="1:29" x14ac:dyDescent="0.2">
      <c r="A11" s="113">
        <v>6</v>
      </c>
      <c r="B11" s="415" t="s">
        <v>145</v>
      </c>
      <c r="C11" s="415"/>
      <c r="D11" s="94"/>
      <c r="E11" s="181">
        <f>D9*D10</f>
        <v>0</v>
      </c>
      <c r="F11" s="151"/>
    </row>
    <row r="12" spans="1:29" s="92" customFormat="1" ht="12" thickBot="1" x14ac:dyDescent="0.25">
      <c r="A12" s="113">
        <v>8</v>
      </c>
      <c r="B12" s="418" t="s">
        <v>177</v>
      </c>
      <c r="C12" s="418"/>
      <c r="D12" s="94"/>
      <c r="E12" s="152">
        <f>SUM(E11:E11)</f>
        <v>0</v>
      </c>
      <c r="F12" s="151"/>
    </row>
    <row r="13" spans="1:29" s="92" customFormat="1" ht="12" thickTop="1" x14ac:dyDescent="0.2">
      <c r="A13" s="113"/>
      <c r="B13" s="167"/>
      <c r="C13" s="167"/>
      <c r="D13" s="94"/>
      <c r="E13" s="172"/>
      <c r="F13" s="151"/>
    </row>
    <row r="14" spans="1:29" ht="15" x14ac:dyDescent="0.2">
      <c r="A14" s="113">
        <v>9</v>
      </c>
      <c r="B14" s="419" t="s">
        <v>139</v>
      </c>
      <c r="C14" s="420"/>
      <c r="D14" s="176">
        <f>'FY22 District SBA'!M26</f>
        <v>1</v>
      </c>
      <c r="E14" s="117"/>
      <c r="F14" s="314"/>
    </row>
    <row r="15" spans="1:29" x14ac:dyDescent="0.2">
      <c r="A15" s="113">
        <v>10</v>
      </c>
      <c r="B15" s="419" t="s">
        <v>141</v>
      </c>
      <c r="C15" s="96"/>
      <c r="D15" s="177">
        <f>'FY22 District SBA'!Q26</f>
        <v>0</v>
      </c>
      <c r="E15" s="117"/>
    </row>
    <row r="16" spans="1:29" x14ac:dyDescent="0.2">
      <c r="A16" s="113">
        <v>11</v>
      </c>
      <c r="B16" s="147" t="s">
        <v>142</v>
      </c>
      <c r="C16" s="457"/>
      <c r="D16" s="178">
        <f>IF(D14-D15&lt;0,0,D14-D15)</f>
        <v>1</v>
      </c>
      <c r="E16" s="117"/>
    </row>
    <row r="17" spans="1:29" ht="7.5" customHeight="1" x14ac:dyDescent="0.2">
      <c r="A17" s="113"/>
      <c r="B17" s="421"/>
      <c r="C17" s="421"/>
      <c r="D17" s="94"/>
      <c r="E17" s="117"/>
      <c r="H17" s="158"/>
      <c r="I17" s="158"/>
    </row>
    <row r="18" spans="1:29" x14ac:dyDescent="0.2">
      <c r="A18" s="113">
        <v>12</v>
      </c>
      <c r="B18" s="421" t="s">
        <v>136</v>
      </c>
      <c r="C18" s="421"/>
      <c r="D18" s="179" t="e">
        <f>'FY22 District SBA'!W26</f>
        <v>#DIV/0!</v>
      </c>
      <c r="E18" s="117"/>
      <c r="F18" s="151"/>
      <c r="H18" s="158"/>
      <c r="I18" s="158"/>
    </row>
    <row r="19" spans="1:29" x14ac:dyDescent="0.2">
      <c r="A19" s="113">
        <v>13</v>
      </c>
      <c r="B19" s="419" t="s">
        <v>137</v>
      </c>
      <c r="C19" s="421"/>
      <c r="D19" s="180">
        <f>D16</f>
        <v>1</v>
      </c>
      <c r="E19" s="148"/>
      <c r="F19" s="151"/>
    </row>
    <row r="20" spans="1:29" x14ac:dyDescent="0.2">
      <c r="A20" s="113">
        <v>14</v>
      </c>
      <c r="B20" s="421" t="s">
        <v>145</v>
      </c>
      <c r="C20" s="421"/>
      <c r="D20" s="94"/>
      <c r="E20" s="160" t="e">
        <f>D18*D19</f>
        <v>#DIV/0!</v>
      </c>
      <c r="F20" s="151"/>
    </row>
    <row r="21" spans="1:29" s="92" customFormat="1" ht="12" thickBot="1" x14ac:dyDescent="0.25">
      <c r="A21" s="113">
        <v>15</v>
      </c>
      <c r="B21" s="418" t="s">
        <v>178</v>
      </c>
      <c r="C21" s="418"/>
      <c r="D21" s="94"/>
      <c r="E21" s="152" t="e">
        <f>SUM(E20:E20)</f>
        <v>#DIV/0!</v>
      </c>
      <c r="F21" s="151"/>
    </row>
    <row r="22" spans="1:29" s="92" customFormat="1" ht="12.75" thickTop="1" thickBot="1" x14ac:dyDescent="0.25">
      <c r="A22" s="113"/>
      <c r="B22" s="161"/>
      <c r="D22" s="94"/>
      <c r="E22" s="114"/>
      <c r="F22" s="151"/>
    </row>
    <row r="23" spans="1:29" s="104" customFormat="1" ht="35.450000000000003" customHeight="1" thickBot="1" x14ac:dyDescent="0.25">
      <c r="A23" s="113" t="s">
        <v>15</v>
      </c>
      <c r="B23" s="449" t="s">
        <v>121</v>
      </c>
      <c r="C23" s="450"/>
      <c r="D23" s="451"/>
      <c r="E23" s="115" t="s">
        <v>122</v>
      </c>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row>
    <row r="24" spans="1:29" x14ac:dyDescent="0.2">
      <c r="A24" s="113"/>
      <c r="B24" s="92"/>
      <c r="C24" s="92"/>
      <c r="D24" s="94"/>
      <c r="E24" s="112"/>
    </row>
    <row r="25" spans="1:29" x14ac:dyDescent="0.2">
      <c r="A25" s="113">
        <v>16</v>
      </c>
      <c r="B25" s="98" t="s">
        <v>143</v>
      </c>
      <c r="C25" s="92"/>
      <c r="D25" s="94"/>
      <c r="E25" s="112"/>
    </row>
    <row r="26" spans="1:29" x14ac:dyDescent="0.2">
      <c r="A26" s="113">
        <v>17</v>
      </c>
      <c r="B26" s="92"/>
      <c r="C26" s="95" t="s">
        <v>139</v>
      </c>
      <c r="D26" s="176">
        <f>'FY22 District SBA'!M26</f>
        <v>1</v>
      </c>
      <c r="E26" s="112"/>
    </row>
    <row r="27" spans="1:29" x14ac:dyDescent="0.2">
      <c r="A27" s="113">
        <v>18</v>
      </c>
      <c r="B27" s="92"/>
      <c r="C27" s="99" t="s">
        <v>138</v>
      </c>
      <c r="D27" s="122">
        <v>0.15</v>
      </c>
      <c r="E27" s="112"/>
    </row>
    <row r="28" spans="1:29" x14ac:dyDescent="0.2">
      <c r="A28" s="113">
        <v>19</v>
      </c>
      <c r="B28" s="92"/>
      <c r="C28" s="100" t="s">
        <v>140</v>
      </c>
      <c r="D28" s="176">
        <f>D26*D27</f>
        <v>0.15</v>
      </c>
      <c r="E28" s="184"/>
    </row>
    <row r="29" spans="1:29" x14ac:dyDescent="0.2">
      <c r="A29" s="113">
        <v>20</v>
      </c>
      <c r="B29" s="92"/>
      <c r="C29" s="100" t="s">
        <v>179</v>
      </c>
      <c r="D29" s="185">
        <f>MIN(D16,D28)</f>
        <v>0.15</v>
      </c>
      <c r="E29" s="184"/>
    </row>
    <row r="30" spans="1:29" x14ac:dyDescent="0.2">
      <c r="A30" s="113">
        <v>21</v>
      </c>
      <c r="B30" s="92"/>
      <c r="C30" s="94" t="s">
        <v>151</v>
      </c>
      <c r="D30" s="178"/>
      <c r="E30" s="112" t="e">
        <f>MIN((D18*D28),E20)</f>
        <v>#DIV/0!</v>
      </c>
      <c r="F30" s="126"/>
    </row>
    <row r="31" spans="1:29" ht="12.75" x14ac:dyDescent="0.2">
      <c r="A31" s="113">
        <v>22</v>
      </c>
      <c r="B31" s="92"/>
      <c r="C31" s="162" t="s">
        <v>15</v>
      </c>
      <c r="D31" s="94"/>
      <c r="E31" s="186"/>
      <c r="G31" s="102"/>
    </row>
    <row r="32" spans="1:29" ht="12.2" customHeight="1" thickBot="1" x14ac:dyDescent="0.25">
      <c r="A32" s="113">
        <v>23</v>
      </c>
      <c r="B32" s="92"/>
      <c r="C32" s="94" t="s">
        <v>148</v>
      </c>
      <c r="D32" s="188" t="s">
        <v>149</v>
      </c>
      <c r="E32" s="187" t="e">
        <f>SUM(E30:E31)</f>
        <v>#DIV/0!</v>
      </c>
      <c r="G32" s="102"/>
    </row>
    <row r="33" spans="1:5" ht="6" customHeight="1" thickTop="1" x14ac:dyDescent="0.2">
      <c r="A33" s="113" t="s">
        <v>15</v>
      </c>
      <c r="B33" s="92"/>
      <c r="C33" s="92"/>
      <c r="D33" s="119"/>
      <c r="E33" s="124"/>
    </row>
    <row r="34" spans="1:5" x14ac:dyDescent="0.2">
      <c r="A34" s="113">
        <v>24</v>
      </c>
      <c r="B34" s="175" t="s">
        <v>180</v>
      </c>
      <c r="C34" s="92"/>
      <c r="D34" s="119"/>
      <c r="E34" s="124"/>
    </row>
    <row r="35" spans="1:5" x14ac:dyDescent="0.2">
      <c r="A35" s="113">
        <v>25</v>
      </c>
      <c r="B35" s="92"/>
      <c r="C35" s="183" t="s">
        <v>144</v>
      </c>
      <c r="D35" s="125">
        <f>D7</f>
        <v>0</v>
      </c>
      <c r="E35" s="124"/>
    </row>
    <row r="36" spans="1:5" x14ac:dyDescent="0.2">
      <c r="A36" s="113">
        <v>26</v>
      </c>
      <c r="B36" s="92"/>
      <c r="C36" s="189" t="s">
        <v>146</v>
      </c>
      <c r="D36" s="119"/>
      <c r="E36" s="124">
        <f>D35*D9</f>
        <v>0</v>
      </c>
    </row>
    <row r="37" spans="1:5" x14ac:dyDescent="0.2">
      <c r="A37" s="113">
        <v>27</v>
      </c>
      <c r="B37" s="92"/>
      <c r="C37" s="190"/>
      <c r="D37" s="119"/>
      <c r="E37" s="153"/>
    </row>
    <row r="38" spans="1:5" ht="13.7" customHeight="1" thickBot="1" x14ac:dyDescent="0.25">
      <c r="A38" s="113">
        <v>28</v>
      </c>
      <c r="B38" s="92"/>
      <c r="C38" s="189" t="s">
        <v>147</v>
      </c>
      <c r="D38" s="150" t="s">
        <v>149</v>
      </c>
      <c r="E38" s="149">
        <f>SUM(E36:E37)</f>
        <v>0</v>
      </c>
    </row>
    <row r="39" spans="1:5" ht="13.7" customHeight="1" thickTop="1" x14ac:dyDescent="0.2">
      <c r="A39" s="93"/>
      <c r="B39" s="92"/>
      <c r="C39" s="94"/>
      <c r="D39" s="150"/>
      <c r="E39" s="123"/>
    </row>
    <row r="40" spans="1:5" x14ac:dyDescent="0.2">
      <c r="A40" s="113">
        <v>29</v>
      </c>
      <c r="B40" s="98" t="s">
        <v>181</v>
      </c>
      <c r="C40" s="92"/>
      <c r="D40" s="119"/>
      <c r="E40" s="124"/>
    </row>
    <row r="41" spans="1:5" x14ac:dyDescent="0.2">
      <c r="A41" s="113">
        <v>30</v>
      </c>
      <c r="B41" s="92"/>
      <c r="C41" s="92" t="s">
        <v>182</v>
      </c>
      <c r="D41" s="176">
        <f>D16</f>
        <v>1</v>
      </c>
      <c r="E41" s="112"/>
    </row>
    <row r="42" spans="1:5" x14ac:dyDescent="0.2">
      <c r="A42" s="113">
        <v>31</v>
      </c>
      <c r="B42" s="92"/>
      <c r="C42" s="94" t="s">
        <v>146</v>
      </c>
      <c r="D42" s="94"/>
      <c r="E42" s="112" t="e">
        <f>D41*D18</f>
        <v>#DIV/0!</v>
      </c>
    </row>
    <row r="43" spans="1:5" x14ac:dyDescent="0.2">
      <c r="A43" s="113">
        <v>32</v>
      </c>
      <c r="B43" s="92"/>
      <c r="C43" s="161"/>
      <c r="D43" s="119"/>
      <c r="E43" s="153"/>
    </row>
    <row r="44" spans="1:5" ht="13.7" customHeight="1" thickBot="1" x14ac:dyDescent="0.25">
      <c r="A44" s="113">
        <v>33</v>
      </c>
      <c r="B44" s="92"/>
      <c r="C44" s="94" t="s">
        <v>147</v>
      </c>
      <c r="D44" s="150" t="s">
        <v>149</v>
      </c>
      <c r="E44" s="187" t="e">
        <f>SUM(E42:E43)</f>
        <v>#DIV/0!</v>
      </c>
    </row>
    <row r="45" spans="1:5" ht="13.7" customHeight="1" thickTop="1" x14ac:dyDescent="0.2">
      <c r="A45" s="113"/>
      <c r="B45" s="92"/>
      <c r="C45" s="94"/>
      <c r="D45" s="150"/>
      <c r="E45" s="184"/>
    </row>
    <row r="46" spans="1:5" ht="13.7" customHeight="1" thickBot="1" x14ac:dyDescent="0.25">
      <c r="A46" s="173" t="s">
        <v>15</v>
      </c>
      <c r="B46" s="92"/>
      <c r="C46" s="315" t="s">
        <v>214</v>
      </c>
      <c r="D46" s="316">
        <f>D35+D41</f>
        <v>1</v>
      </c>
      <c r="E46" s="123"/>
    </row>
    <row r="47" spans="1:5" ht="23.45" customHeight="1" thickTop="1" x14ac:dyDescent="0.2">
      <c r="A47" s="113"/>
      <c r="B47" s="446" t="s">
        <v>189</v>
      </c>
      <c r="C47" s="447"/>
      <c r="D47" s="448"/>
      <c r="E47" s="174"/>
    </row>
    <row r="48" spans="1:5" x14ac:dyDescent="0.2">
      <c r="A48" s="113" t="s">
        <v>15</v>
      </c>
      <c r="B48" s="92"/>
      <c r="C48" s="100"/>
      <c r="D48" s="119"/>
      <c r="E48" s="119"/>
    </row>
    <row r="49" spans="1:5" ht="9" customHeight="1" x14ac:dyDescent="0.2">
      <c r="A49" s="116" t="s">
        <v>15</v>
      </c>
      <c r="D49" s="93"/>
      <c r="E49" s="93"/>
    </row>
  </sheetData>
  <phoneticPr fontId="21" type="noConversion"/>
  <pageMargins left="0.66" right="0.75" top="0.39" bottom="0.49" header="0.36" footer="0.5"/>
  <pageSetup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zoomScale="75" zoomScaleNormal="100" workbookViewId="0"/>
  </sheetViews>
  <sheetFormatPr defaultRowHeight="15" x14ac:dyDescent="0.2"/>
  <cols>
    <col min="1" max="1" width="2.77734375" style="24" customWidth="1"/>
    <col min="2" max="2" width="18.33203125" customWidth="1"/>
    <col min="3" max="3" width="14.21875" customWidth="1"/>
    <col min="4" max="4" width="25.109375" customWidth="1"/>
    <col min="5" max="5" width="15.109375" customWidth="1"/>
    <col min="6" max="6" width="15.21875" customWidth="1"/>
    <col min="7" max="7" width="7.77734375" customWidth="1"/>
    <col min="8" max="8" width="12.77734375" customWidth="1"/>
    <col min="9" max="10" width="2.77734375" customWidth="1"/>
  </cols>
  <sheetData>
    <row r="1" spans="1:10" ht="15.75" x14ac:dyDescent="0.2">
      <c r="A1" s="461" t="s">
        <v>88</v>
      </c>
      <c r="B1" s="462"/>
      <c r="C1" s="462"/>
      <c r="D1" s="462"/>
      <c r="E1" s="462"/>
      <c r="F1" s="462"/>
      <c r="G1" s="462"/>
      <c r="H1" s="462"/>
      <c r="I1" s="462"/>
      <c r="J1" s="462"/>
    </row>
    <row r="2" spans="1:10" ht="0.6" customHeight="1" x14ac:dyDescent="0.2">
      <c r="A2" s="27"/>
      <c r="B2" s="28"/>
      <c r="C2" s="28"/>
      <c r="D2" s="28"/>
      <c r="E2" s="28"/>
      <c r="F2" s="28"/>
      <c r="G2" s="28"/>
      <c r="H2" s="28"/>
      <c r="I2" s="28"/>
      <c r="J2" s="28"/>
    </row>
    <row r="3" spans="1:10" x14ac:dyDescent="0.2">
      <c r="B3" s="7" t="s">
        <v>72</v>
      </c>
      <c r="C3" s="7"/>
      <c r="D3" s="7"/>
      <c r="E3" s="7"/>
      <c r="F3" s="7"/>
      <c r="G3" s="7"/>
      <c r="H3" s="7"/>
      <c r="I3" s="7"/>
      <c r="J3" s="7"/>
    </row>
    <row r="4" spans="1:10" ht="15.75" x14ac:dyDescent="0.25">
      <c r="A4" s="29"/>
      <c r="B4" s="30" t="s">
        <v>114</v>
      </c>
      <c r="C4" s="30"/>
      <c r="D4" s="30"/>
      <c r="E4" s="30"/>
      <c r="F4" s="30"/>
      <c r="G4" s="30"/>
      <c r="H4" s="30"/>
      <c r="I4" s="30"/>
      <c r="J4" s="30"/>
    </row>
    <row r="5" spans="1:10" ht="15.75" x14ac:dyDescent="0.25">
      <c r="B5" s="8" t="s">
        <v>290</v>
      </c>
      <c r="C5" s="485"/>
      <c r="D5" s="384"/>
      <c r="E5" s="384"/>
      <c r="F5" s="103"/>
      <c r="G5" s="30"/>
      <c r="H5" s="30"/>
      <c r="I5" s="30"/>
      <c r="J5" s="30"/>
    </row>
    <row r="6" spans="1:10" s="25" customFormat="1" ht="15.75" x14ac:dyDescent="0.25">
      <c r="A6" s="29"/>
      <c r="B6" s="30" t="s">
        <v>280</v>
      </c>
      <c r="C6" s="30"/>
      <c r="D6" s="30"/>
      <c r="E6" s="30"/>
      <c r="F6" s="30"/>
      <c r="G6" s="30"/>
      <c r="H6" s="30"/>
      <c r="I6" s="30"/>
      <c r="J6" s="30"/>
    </row>
    <row r="7" spans="1:10" x14ac:dyDescent="0.2">
      <c r="B7" s="3"/>
      <c r="C7" s="3"/>
      <c r="D7" s="3"/>
      <c r="E7" s="3"/>
      <c r="F7" s="3"/>
      <c r="G7" s="3"/>
      <c r="H7" s="3"/>
      <c r="I7" s="3"/>
      <c r="J7" s="3"/>
    </row>
    <row r="8" spans="1:10" x14ac:dyDescent="0.2">
      <c r="B8" s="4" t="s">
        <v>74</v>
      </c>
      <c r="C8" s="4"/>
      <c r="D8" s="9"/>
      <c r="E8" s="10"/>
      <c r="F8" s="3"/>
      <c r="G8" s="3"/>
      <c r="H8" s="3"/>
      <c r="I8" s="157"/>
      <c r="J8" s="157"/>
    </row>
    <row r="9" spans="1:10" x14ac:dyDescent="0.2">
      <c r="B9" s="3"/>
      <c r="C9" s="3"/>
      <c r="D9" s="3"/>
      <c r="E9" s="3"/>
      <c r="F9" s="3"/>
      <c r="G9" s="397"/>
      <c r="H9" s="397"/>
      <c r="I9" s="397"/>
      <c r="J9" s="397"/>
    </row>
    <row r="10" spans="1:10" x14ac:dyDescent="0.2">
      <c r="B10" s="128" t="s">
        <v>128</v>
      </c>
      <c r="C10" s="379"/>
      <c r="D10" s="129"/>
      <c r="E10" s="127" t="s">
        <v>61</v>
      </c>
      <c r="F10" s="127"/>
      <c r="G10" s="397"/>
      <c r="H10" s="397"/>
      <c r="I10" s="397"/>
      <c r="J10" s="397"/>
    </row>
    <row r="11" spans="1:10" ht="26.25" x14ac:dyDescent="0.25">
      <c r="B11" s="383" t="s">
        <v>185</v>
      </c>
      <c r="C11" s="398" t="s">
        <v>113</v>
      </c>
      <c r="D11" s="389" t="s">
        <v>243</v>
      </c>
      <c r="E11" s="390" t="s">
        <v>238</v>
      </c>
      <c r="F11" s="391" t="s">
        <v>239</v>
      </c>
      <c r="G11" s="397"/>
      <c r="H11" s="397"/>
      <c r="I11" s="397"/>
      <c r="J11" s="397"/>
    </row>
    <row r="12" spans="1:10" ht="15.75" x14ac:dyDescent="0.25">
      <c r="B12" s="395" t="s">
        <v>256</v>
      </c>
      <c r="C12" s="380"/>
      <c r="D12" s="57"/>
      <c r="E12" s="54">
        <v>0</v>
      </c>
      <c r="F12" s="134">
        <f>E12/1380</f>
        <v>0</v>
      </c>
      <c r="G12" s="397"/>
      <c r="H12" s="397"/>
      <c r="I12" s="397"/>
      <c r="J12" s="397"/>
    </row>
    <row r="13" spans="1:10" ht="15.75" x14ac:dyDescent="0.25">
      <c r="B13" s="52"/>
      <c r="C13" s="381"/>
      <c r="D13" s="53"/>
      <c r="E13" s="54"/>
      <c r="F13" s="134"/>
      <c r="G13" s="397"/>
      <c r="H13" s="397"/>
      <c r="I13" s="397"/>
      <c r="J13" s="397"/>
    </row>
    <row r="14" spans="1:10" ht="15.75" x14ac:dyDescent="0.25">
      <c r="B14" s="56"/>
      <c r="C14" s="380"/>
      <c r="D14" s="60"/>
      <c r="E14" s="58"/>
      <c r="F14" s="135"/>
      <c r="G14" s="397"/>
      <c r="H14" s="397"/>
      <c r="I14" s="397"/>
      <c r="J14" s="397"/>
    </row>
    <row r="15" spans="1:10" ht="15.75" x14ac:dyDescent="0.25">
      <c r="B15" s="56"/>
      <c r="C15" s="380"/>
      <c r="D15" s="60"/>
      <c r="E15" s="58"/>
      <c r="F15" s="135"/>
      <c r="G15" s="397"/>
      <c r="H15" s="397"/>
      <c r="I15" s="397"/>
      <c r="J15" s="397"/>
    </row>
    <row r="16" spans="1:10" ht="15.75" x14ac:dyDescent="0.25">
      <c r="B16" s="56"/>
      <c r="C16" s="380"/>
      <c r="D16" s="60"/>
      <c r="E16" s="58"/>
      <c r="F16" s="135"/>
      <c r="G16" s="397"/>
      <c r="H16" s="397"/>
      <c r="I16" s="397"/>
      <c r="J16" s="397"/>
    </row>
    <row r="17" spans="1:10" x14ac:dyDescent="0.2">
      <c r="B17" s="61"/>
      <c r="C17" s="382"/>
      <c r="D17" s="62"/>
      <c r="E17" s="392"/>
      <c r="F17" s="393"/>
      <c r="G17" s="397"/>
      <c r="H17" s="397"/>
      <c r="I17" s="397"/>
      <c r="J17" s="397"/>
    </row>
    <row r="18" spans="1:10" ht="16.5" thickBot="1" x14ac:dyDescent="0.3">
      <c r="B18" s="14"/>
      <c r="C18" s="14"/>
      <c r="D18" s="15"/>
      <c r="E18" s="396" t="s">
        <v>240</v>
      </c>
      <c r="F18" s="394">
        <f>SUM(F12:F17)</f>
        <v>0</v>
      </c>
      <c r="G18" s="45" t="s">
        <v>82</v>
      </c>
      <c r="H18" s="397"/>
      <c r="I18" s="397"/>
      <c r="J18" s="397"/>
    </row>
    <row r="19" spans="1:10" ht="15.75" thickTop="1" x14ac:dyDescent="0.2">
      <c r="B19" s="24"/>
      <c r="C19" s="24"/>
      <c r="D19" s="24"/>
      <c r="E19" s="24"/>
      <c r="F19" s="3"/>
      <c r="G19" s="397"/>
      <c r="H19" s="397"/>
      <c r="I19" s="397"/>
      <c r="J19" s="397"/>
    </row>
    <row r="20" spans="1:10" ht="36.6" customHeight="1" x14ac:dyDescent="0.3">
      <c r="B20" s="458" t="s">
        <v>244</v>
      </c>
      <c r="C20" s="459"/>
      <c r="D20" s="459"/>
      <c r="E20" s="459"/>
      <c r="F20" s="460"/>
      <c r="G20" s="397"/>
      <c r="H20" s="397"/>
      <c r="I20" s="397"/>
      <c r="J20" s="397"/>
    </row>
    <row r="21" spans="1:10" x14ac:dyDescent="0.2">
      <c r="B21" s="14"/>
      <c r="C21" s="14"/>
      <c r="D21" s="3"/>
      <c r="E21" s="3"/>
      <c r="F21" s="3"/>
      <c r="G21" s="397"/>
      <c r="H21" s="397"/>
      <c r="I21" s="397"/>
      <c r="J21" s="397"/>
    </row>
    <row r="22" spans="1:10" x14ac:dyDescent="0.2">
      <c r="B22" s="14"/>
      <c r="C22" s="14"/>
      <c r="D22" s="3"/>
      <c r="E22" s="3"/>
      <c r="F22" s="3"/>
      <c r="G22" s="23"/>
      <c r="H22" s="3"/>
      <c r="I22" s="3"/>
      <c r="J22" s="3"/>
    </row>
    <row r="23" spans="1:10" ht="15.75" x14ac:dyDescent="0.2">
      <c r="A23" s="40"/>
      <c r="B23" s="41"/>
      <c r="C23" s="41"/>
      <c r="D23" s="50" t="s">
        <v>133</v>
      </c>
      <c r="E23" s="43"/>
      <c r="F23" s="107">
        <f>'FY22 District SBA'!M26</f>
        <v>1</v>
      </c>
      <c r="G23" s="48" t="s">
        <v>92</v>
      </c>
      <c r="H23" s="43"/>
      <c r="I23" s="43"/>
      <c r="J23" s="43"/>
    </row>
    <row r="24" spans="1:10" ht="15.75" x14ac:dyDescent="0.2">
      <c r="A24" s="40"/>
      <c r="B24" s="41"/>
      <c r="C24" s="41"/>
      <c r="D24" s="50" t="s">
        <v>120</v>
      </c>
      <c r="E24" s="43"/>
      <c r="F24" s="108">
        <v>0.15</v>
      </c>
      <c r="G24" s="43"/>
      <c r="H24" s="43"/>
      <c r="I24" s="43"/>
      <c r="J24" s="43"/>
    </row>
    <row r="25" spans="1:10" ht="15.75" x14ac:dyDescent="0.2">
      <c r="A25" s="40"/>
      <c r="B25" s="41"/>
      <c r="C25" s="41"/>
      <c r="D25" s="51" t="s">
        <v>79</v>
      </c>
      <c r="E25" s="43"/>
      <c r="F25" s="69">
        <f>+F23*F24</f>
        <v>0.15</v>
      </c>
      <c r="G25" s="45" t="s">
        <v>83</v>
      </c>
      <c r="H25" s="43"/>
      <c r="I25" s="43"/>
      <c r="J25" s="43"/>
    </row>
    <row r="26" spans="1:10" x14ac:dyDescent="0.2">
      <c r="A26" s="40"/>
      <c r="B26" s="41"/>
      <c r="C26" s="41"/>
      <c r="D26" s="50"/>
      <c r="E26" s="43"/>
      <c r="F26" s="43"/>
      <c r="G26" s="43"/>
      <c r="H26" s="43"/>
      <c r="I26" s="43"/>
      <c r="J26" s="43"/>
    </row>
    <row r="27" spans="1:10" x14ac:dyDescent="0.2">
      <c r="A27" s="40"/>
      <c r="B27" s="41"/>
      <c r="C27" s="41"/>
      <c r="D27" s="50"/>
      <c r="E27" s="50"/>
      <c r="F27" s="50"/>
      <c r="G27" s="45"/>
      <c r="H27" s="45"/>
      <c r="I27" s="43"/>
      <c r="J27" s="43"/>
    </row>
    <row r="28" spans="1:10" x14ac:dyDescent="0.2">
      <c r="A28" s="40"/>
      <c r="B28" s="41"/>
      <c r="C28" s="41"/>
      <c r="D28" s="50"/>
      <c r="E28" s="43"/>
      <c r="F28" s="46"/>
      <c r="G28" s="43"/>
      <c r="H28" s="43"/>
      <c r="I28" s="43"/>
      <c r="J28" s="43"/>
    </row>
    <row r="29" spans="1:10" ht="15.75" x14ac:dyDescent="0.2">
      <c r="A29" s="40"/>
      <c r="B29" s="41"/>
      <c r="C29" s="41"/>
      <c r="D29" s="50" t="s">
        <v>132</v>
      </c>
      <c r="E29" s="171" t="e">
        <f>'Enter Data Elements '!B11</f>
        <v>#DIV/0!</v>
      </c>
      <c r="F29" s="48" t="s">
        <v>106</v>
      </c>
      <c r="G29" s="43"/>
      <c r="H29" s="43"/>
      <c r="I29" s="43"/>
      <c r="J29" s="43"/>
    </row>
    <row r="30" spans="1:10" ht="15.75" x14ac:dyDescent="0.2">
      <c r="A30" s="40"/>
      <c r="B30" s="41"/>
      <c r="C30" s="41"/>
      <c r="D30" s="50" t="s">
        <v>116</v>
      </c>
      <c r="E30" s="69">
        <f>MIN(F18,F25)</f>
        <v>0</v>
      </c>
      <c r="F30" s="48" t="s">
        <v>241</v>
      </c>
      <c r="G30" s="43"/>
      <c r="H30" s="43"/>
      <c r="I30" s="43"/>
      <c r="J30" s="43"/>
    </row>
    <row r="31" spans="1:10" x14ac:dyDescent="0.2">
      <c r="A31" s="40"/>
      <c r="B31" s="41"/>
      <c r="C31" s="41"/>
      <c r="D31" s="50"/>
      <c r="E31" s="50"/>
      <c r="F31" s="48"/>
      <c r="G31" s="43"/>
      <c r="H31" s="43"/>
      <c r="I31" s="43"/>
      <c r="J31" s="43"/>
    </row>
    <row r="32" spans="1:10" ht="15.75" x14ac:dyDescent="0.2">
      <c r="A32" s="40"/>
      <c r="B32" s="41"/>
      <c r="C32" s="41"/>
      <c r="D32" s="49" t="s">
        <v>19</v>
      </c>
      <c r="E32" s="109" t="e">
        <f>ROUND(E29*E30,2)</f>
        <v>#DIV/0!</v>
      </c>
      <c r="F32" s="48" t="s">
        <v>127</v>
      </c>
      <c r="G32" s="43"/>
      <c r="H32" s="43"/>
      <c r="I32" s="43"/>
      <c r="J32" s="43"/>
    </row>
    <row r="33" spans="1:10" ht="15.75" x14ac:dyDescent="0.2">
      <c r="A33" s="40"/>
      <c r="B33" s="41"/>
      <c r="C33" s="41"/>
      <c r="D33" s="42"/>
      <c r="E33" s="68"/>
      <c r="F33" s="46"/>
      <c r="G33" s="43"/>
      <c r="H33" s="43"/>
      <c r="I33" s="43"/>
      <c r="J33" s="43"/>
    </row>
    <row r="50" spans="2:3" x14ac:dyDescent="0.2">
      <c r="B50" s="1"/>
      <c r="C50" s="1"/>
    </row>
    <row r="55" spans="2:3" x14ac:dyDescent="0.2">
      <c r="B55" s="1"/>
      <c r="C55" s="1"/>
    </row>
    <row r="56" spans="2:3" x14ac:dyDescent="0.2">
      <c r="B56" s="1"/>
      <c r="C56" s="1"/>
    </row>
    <row r="60" spans="2:3" x14ac:dyDescent="0.2">
      <c r="B60" s="1"/>
      <c r="C60" s="1"/>
    </row>
    <row r="61" spans="2:3" x14ac:dyDescent="0.2">
      <c r="B61" s="1"/>
      <c r="C61" s="1"/>
    </row>
    <row r="64" spans="2:3" x14ac:dyDescent="0.2">
      <c r="B64" s="1"/>
      <c r="C64" s="1"/>
    </row>
    <row r="65" spans="2:3" x14ac:dyDescent="0.2">
      <c r="B65" s="1"/>
      <c r="C65" s="1"/>
    </row>
  </sheetData>
  <pageMargins left="0.75" right="0.75" top="1" bottom="1" header="0.5" footer="0.5"/>
  <pageSetup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OutlineSymbols="0" zoomScale="75" zoomScaleNormal="100" workbookViewId="0"/>
  </sheetViews>
  <sheetFormatPr defaultColWidth="11.44140625" defaultRowHeight="15" x14ac:dyDescent="0.2"/>
  <cols>
    <col min="1" max="1" width="2.77734375" style="24" customWidth="1"/>
    <col min="2" max="2" width="11.44140625" customWidth="1"/>
    <col min="3" max="3" width="20.5546875" customWidth="1"/>
    <col min="4" max="4" width="14.33203125" customWidth="1"/>
    <col min="5" max="7" width="11.44140625" customWidth="1"/>
    <col min="8" max="9" width="2.77734375" customWidth="1"/>
    <col min="10" max="10" width="13.21875" customWidth="1"/>
    <col min="11" max="11" width="2.44140625" customWidth="1"/>
  </cols>
  <sheetData>
    <row r="1" spans="1:11" ht="20.25" x14ac:dyDescent="0.3">
      <c r="A1" s="139"/>
      <c r="E1" s="26" t="s">
        <v>88</v>
      </c>
    </row>
    <row r="2" spans="1:11" x14ac:dyDescent="0.2">
      <c r="A2" s="27"/>
      <c r="B2" s="28"/>
      <c r="C2" s="28"/>
      <c r="D2" s="28"/>
      <c r="E2" s="28"/>
      <c r="F2" s="28"/>
      <c r="G2" s="28"/>
      <c r="H2" s="28"/>
      <c r="I2" s="28"/>
      <c r="J2" s="28"/>
      <c r="K2" s="2"/>
    </row>
    <row r="3" spans="1:11" x14ac:dyDescent="0.2">
      <c r="B3" s="7" t="s">
        <v>72</v>
      </c>
      <c r="C3" s="7"/>
      <c r="D3" s="7"/>
      <c r="E3" s="7"/>
      <c r="F3" s="7"/>
      <c r="G3" s="7"/>
      <c r="H3" s="7"/>
      <c r="I3" s="7"/>
      <c r="J3" s="7"/>
      <c r="K3" s="3"/>
    </row>
    <row r="4" spans="1:11" s="25" customFormat="1" ht="15.75" x14ac:dyDescent="0.25">
      <c r="A4" s="29"/>
      <c r="B4" s="30" t="s">
        <v>289</v>
      </c>
      <c r="C4" s="30"/>
      <c r="D4" s="30"/>
      <c r="E4" s="30"/>
      <c r="F4" s="30"/>
      <c r="G4" s="30"/>
      <c r="H4" s="30"/>
      <c r="I4" s="30"/>
      <c r="J4" s="30"/>
      <c r="K4" s="31"/>
    </row>
    <row r="5" spans="1:11" ht="15.75" x14ac:dyDescent="0.25">
      <c r="B5" s="8" t="s">
        <v>245</v>
      </c>
      <c r="C5" s="7"/>
      <c r="D5" s="103"/>
      <c r="E5" s="103"/>
      <c r="F5" s="103"/>
      <c r="G5" s="7"/>
      <c r="H5" s="7"/>
      <c r="I5" s="7"/>
      <c r="J5" s="7"/>
      <c r="K5" s="3"/>
    </row>
    <row r="6" spans="1:11" s="25" customFormat="1" ht="15.75" x14ac:dyDescent="0.25">
      <c r="A6" s="29"/>
      <c r="B6" s="30" t="s">
        <v>280</v>
      </c>
      <c r="C6" s="30"/>
      <c r="D6" s="30"/>
      <c r="E6" s="30"/>
      <c r="F6" s="30"/>
      <c r="G6" s="30"/>
      <c r="H6" s="30"/>
      <c r="I6" s="30"/>
      <c r="J6" s="30"/>
      <c r="K6" s="31"/>
    </row>
    <row r="7" spans="1:11" x14ac:dyDescent="0.2">
      <c r="B7" s="3"/>
      <c r="C7" s="3"/>
      <c r="D7" s="3"/>
      <c r="E7" s="3"/>
      <c r="F7" s="3"/>
      <c r="G7" s="3"/>
      <c r="H7" s="3"/>
      <c r="I7" s="3"/>
      <c r="J7" s="3"/>
      <c r="K7" s="3"/>
    </row>
    <row r="8" spans="1:11" x14ac:dyDescent="0.2">
      <c r="B8" s="4" t="s">
        <v>74</v>
      </c>
      <c r="C8" s="9"/>
      <c r="D8" s="10"/>
      <c r="E8" s="3"/>
      <c r="F8" s="3"/>
      <c r="G8" s="3"/>
      <c r="H8" s="157"/>
      <c r="I8" s="157"/>
      <c r="J8" s="3"/>
      <c r="K8" s="3"/>
    </row>
    <row r="9" spans="1:11" x14ac:dyDescent="0.2">
      <c r="B9" s="3"/>
      <c r="C9" s="3"/>
      <c r="D9" s="3"/>
      <c r="E9" s="3"/>
      <c r="F9" s="3"/>
      <c r="G9" s="3"/>
      <c r="H9" s="157"/>
      <c r="I9" s="157"/>
      <c r="J9" s="3"/>
      <c r="K9" s="3"/>
    </row>
    <row r="10" spans="1:11" x14ac:dyDescent="0.2">
      <c r="B10" s="128" t="s">
        <v>75</v>
      </c>
      <c r="C10" s="129"/>
      <c r="D10" s="127" t="s">
        <v>61</v>
      </c>
      <c r="E10" s="11"/>
      <c r="F10" s="12" t="s">
        <v>130</v>
      </c>
      <c r="G10" s="11"/>
      <c r="H10" s="32" t="s">
        <v>15</v>
      </c>
      <c r="I10" s="32"/>
      <c r="J10" s="32"/>
      <c r="K10" s="3"/>
    </row>
    <row r="11" spans="1:11" ht="51" x14ac:dyDescent="0.2">
      <c r="B11" s="128" t="s">
        <v>84</v>
      </c>
      <c r="C11" s="131" t="s">
        <v>76</v>
      </c>
      <c r="D11" s="130" t="s">
        <v>77</v>
      </c>
      <c r="E11" s="34" t="s">
        <v>44</v>
      </c>
      <c r="F11" s="136" t="s">
        <v>129</v>
      </c>
      <c r="G11" s="35" t="s">
        <v>78</v>
      </c>
      <c r="H11" s="37"/>
      <c r="I11" s="37"/>
      <c r="J11" s="34" t="s">
        <v>97</v>
      </c>
      <c r="K11" s="3"/>
    </row>
    <row r="12" spans="1:11" ht="15.75" x14ac:dyDescent="0.25">
      <c r="B12" s="56"/>
      <c r="C12" s="57"/>
      <c r="D12" s="54"/>
      <c r="E12" s="55"/>
      <c r="F12" s="36">
        <v>10</v>
      </c>
      <c r="G12" s="65"/>
      <c r="H12" s="37"/>
      <c r="I12" s="37"/>
      <c r="J12" s="105">
        <f>+E12*G12</f>
        <v>0</v>
      </c>
      <c r="K12" s="3"/>
    </row>
    <row r="13" spans="1:11" ht="15.75" x14ac:dyDescent="0.25">
      <c r="B13" s="56"/>
      <c r="C13" s="193"/>
      <c r="D13" s="58"/>
      <c r="E13" s="59">
        <v>0</v>
      </c>
      <c r="F13" s="13">
        <v>10</v>
      </c>
      <c r="G13" s="65">
        <v>1</v>
      </c>
      <c r="H13" s="37"/>
      <c r="I13" s="37"/>
      <c r="J13" s="110">
        <f>+G13*E13</f>
        <v>0</v>
      </c>
      <c r="K13" s="3"/>
    </row>
    <row r="14" spans="1:11" ht="15.75" x14ac:dyDescent="0.25">
      <c r="B14" s="56"/>
      <c r="C14" s="60"/>
      <c r="D14" s="58"/>
      <c r="E14" s="59"/>
      <c r="F14" s="13">
        <v>10</v>
      </c>
      <c r="G14" s="65"/>
      <c r="H14" s="37"/>
      <c r="I14" s="37"/>
      <c r="J14" s="132">
        <f>+G14*E14</f>
        <v>0</v>
      </c>
      <c r="K14" s="3"/>
    </row>
    <row r="15" spans="1:11" ht="15.75" x14ac:dyDescent="0.25">
      <c r="B15" s="56"/>
      <c r="C15" s="60"/>
      <c r="D15" s="58"/>
      <c r="E15" s="59"/>
      <c r="F15" s="13">
        <v>10</v>
      </c>
      <c r="G15" s="65"/>
      <c r="H15" s="37"/>
      <c r="I15" s="37"/>
      <c r="J15" s="132">
        <f>+G15*E15</f>
        <v>0</v>
      </c>
      <c r="K15" s="3"/>
    </row>
    <row r="16" spans="1:11" ht="15.75" x14ac:dyDescent="0.25">
      <c r="B16" s="56"/>
      <c r="C16" s="60"/>
      <c r="D16" s="58"/>
      <c r="E16" s="59"/>
      <c r="F16" s="13">
        <v>10</v>
      </c>
      <c r="G16" s="65"/>
      <c r="H16" s="37"/>
      <c r="I16" s="37"/>
      <c r="J16" s="132">
        <f>+G16*E16</f>
        <v>0</v>
      </c>
      <c r="K16" s="3"/>
    </row>
    <row r="17" spans="1:11" ht="15.75" x14ac:dyDescent="0.25">
      <c r="B17" s="61"/>
      <c r="C17" s="62"/>
      <c r="D17" s="63"/>
      <c r="E17" s="64"/>
      <c r="F17" s="38">
        <v>10</v>
      </c>
      <c r="G17" s="65"/>
      <c r="H17" s="37"/>
      <c r="I17" s="37"/>
      <c r="J17" s="133">
        <f>+G17*E17</f>
        <v>0</v>
      </c>
      <c r="K17" s="3"/>
    </row>
    <row r="18" spans="1:11" x14ac:dyDescent="0.2">
      <c r="B18" s="14"/>
      <c r="C18" s="15"/>
      <c r="D18" s="16"/>
      <c r="E18" s="17"/>
      <c r="F18" s="18"/>
      <c r="G18" s="19"/>
      <c r="H18" s="37"/>
      <c r="I18" s="37"/>
      <c r="J18" s="19"/>
      <c r="K18" s="3"/>
    </row>
    <row r="19" spans="1:11" x14ac:dyDescent="0.2">
      <c r="B19" s="3"/>
      <c r="C19" s="3"/>
      <c r="D19" s="3"/>
      <c r="E19" s="3"/>
      <c r="F19" s="3"/>
      <c r="G19" s="3"/>
      <c r="H19" s="3"/>
      <c r="I19" s="3"/>
      <c r="J19" s="3"/>
      <c r="K19" s="3"/>
    </row>
    <row r="20" spans="1:11" ht="26.25" x14ac:dyDescent="0.25">
      <c r="B20" s="14"/>
      <c r="C20" s="21"/>
      <c r="D20" s="22"/>
      <c r="E20" s="3"/>
      <c r="F20" s="39" t="s">
        <v>85</v>
      </c>
      <c r="G20" s="22"/>
      <c r="H20" s="33"/>
      <c r="I20" s="33"/>
      <c r="J20" s="106">
        <f>SUM(J11:J19)</f>
        <v>0</v>
      </c>
      <c r="K20" s="20" t="s">
        <v>82</v>
      </c>
    </row>
    <row r="21" spans="1:11" s="44" customFormat="1" ht="20.100000000000001" customHeight="1" x14ac:dyDescent="0.2">
      <c r="A21" s="40"/>
      <c r="B21" s="41"/>
      <c r="C21" s="50" t="s">
        <v>134</v>
      </c>
      <c r="D21" s="43"/>
      <c r="E21" s="107">
        <f>'FY22 District SBA'!M26</f>
        <v>1</v>
      </c>
      <c r="F21" s="48" t="s">
        <v>92</v>
      </c>
      <c r="G21" s="43"/>
      <c r="H21" s="43"/>
      <c r="I21" s="43"/>
      <c r="J21" s="43"/>
      <c r="K21" s="20"/>
    </row>
    <row r="22" spans="1:11" s="44" customFormat="1" ht="20.100000000000001" customHeight="1" x14ac:dyDescent="0.2">
      <c r="A22" s="40"/>
      <c r="B22" s="41"/>
      <c r="C22" s="50" t="s">
        <v>135</v>
      </c>
      <c r="D22" s="43"/>
      <c r="E22" s="107">
        <f>'FY22 District SBA'!Q26</f>
        <v>0</v>
      </c>
      <c r="F22" s="48" t="s">
        <v>131</v>
      </c>
      <c r="G22" s="43"/>
      <c r="H22" s="43"/>
      <c r="I22" s="43"/>
      <c r="J22" s="43"/>
      <c r="K22" s="43"/>
    </row>
    <row r="23" spans="1:11" s="44" customFormat="1" ht="20.100000000000001" customHeight="1" x14ac:dyDescent="0.2">
      <c r="A23" s="40"/>
      <c r="B23" s="41"/>
      <c r="C23" s="67" t="s">
        <v>79</v>
      </c>
      <c r="D23" s="43"/>
      <c r="E23" s="69">
        <f>+IF(E21-E22&gt;0,E21-E22,0)</f>
        <v>1</v>
      </c>
      <c r="F23" s="45" t="s">
        <v>83</v>
      </c>
      <c r="G23" s="43"/>
      <c r="H23" s="43"/>
      <c r="I23" s="43"/>
      <c r="J23" s="43"/>
      <c r="K23" s="43"/>
    </row>
    <row r="24" spans="1:11" s="44" customFormat="1" ht="20.100000000000001" customHeight="1" x14ac:dyDescent="0.2">
      <c r="A24" s="40"/>
      <c r="B24" s="41"/>
      <c r="C24" s="67"/>
      <c r="D24" s="43"/>
      <c r="E24" s="43"/>
      <c r="F24" s="66"/>
      <c r="G24" s="43"/>
      <c r="H24" s="43"/>
      <c r="I24" s="43"/>
      <c r="J24" s="43"/>
      <c r="K24" s="43"/>
    </row>
    <row r="25" spans="1:11" s="44" customFormat="1" ht="20.100000000000001" customHeight="1" x14ac:dyDescent="0.2">
      <c r="A25" s="40"/>
      <c r="B25" s="41"/>
      <c r="C25" s="50"/>
      <c r="D25" s="43"/>
      <c r="E25" s="46"/>
      <c r="F25" s="43"/>
      <c r="G25" s="43"/>
      <c r="H25" s="43"/>
      <c r="I25" s="43"/>
      <c r="J25" s="43"/>
      <c r="K25" s="43"/>
    </row>
    <row r="26" spans="1:11" s="44" customFormat="1" ht="20.100000000000001" customHeight="1" x14ac:dyDescent="0.2">
      <c r="A26" s="40"/>
      <c r="B26" s="41"/>
      <c r="C26" s="50" t="s">
        <v>80</v>
      </c>
      <c r="D26" s="171" t="e">
        <f>'FY22 District SBA'!W26</f>
        <v>#DIV/0!</v>
      </c>
      <c r="E26" s="48" t="s">
        <v>106</v>
      </c>
      <c r="F26" s="43"/>
      <c r="G26" s="43"/>
      <c r="H26" s="43"/>
      <c r="I26" s="43"/>
      <c r="J26" s="43"/>
      <c r="K26" s="43"/>
    </row>
    <row r="27" spans="1:11" s="44" customFormat="1" ht="20.100000000000001" customHeight="1" x14ac:dyDescent="0.2">
      <c r="A27" s="40"/>
      <c r="B27" s="41"/>
      <c r="C27" s="50" t="s">
        <v>81</v>
      </c>
      <c r="D27" s="69">
        <f>MIN(E23,J20)</f>
        <v>0</v>
      </c>
      <c r="E27" s="48" t="s">
        <v>241</v>
      </c>
      <c r="F27" s="43"/>
      <c r="G27" s="43"/>
      <c r="H27" s="43"/>
      <c r="I27" s="43"/>
      <c r="J27" s="43"/>
      <c r="K27" s="43"/>
    </row>
    <row r="28" spans="1:11" s="44" customFormat="1" ht="20.100000000000001" customHeight="1" x14ac:dyDescent="0.2">
      <c r="A28" s="40"/>
      <c r="B28" s="41"/>
      <c r="C28" s="50"/>
      <c r="D28" s="50"/>
      <c r="E28" s="48"/>
      <c r="F28" s="43"/>
      <c r="G28" s="43"/>
      <c r="H28" s="43"/>
      <c r="I28" s="43"/>
      <c r="J28" s="43"/>
      <c r="K28" s="43"/>
    </row>
    <row r="29" spans="1:11" s="44" customFormat="1" ht="20.100000000000001" customHeight="1" x14ac:dyDescent="0.2">
      <c r="A29" s="40"/>
      <c r="B29" s="41"/>
      <c r="C29" s="49" t="s">
        <v>19</v>
      </c>
      <c r="D29" s="109" t="e">
        <f>ROUND(D26*D27,2)</f>
        <v>#DIV/0!</v>
      </c>
      <c r="E29" s="48" t="s">
        <v>126</v>
      </c>
      <c r="F29" s="43"/>
      <c r="G29" s="43"/>
      <c r="H29" s="43"/>
      <c r="I29" s="43"/>
      <c r="J29" s="43"/>
      <c r="K29" s="43"/>
    </row>
    <row r="30" spans="1:11" s="44" customFormat="1" ht="20.100000000000001" customHeight="1" x14ac:dyDescent="0.2">
      <c r="A30" s="40"/>
      <c r="B30" s="41"/>
      <c r="C30" s="42"/>
      <c r="D30" s="47"/>
      <c r="E30" s="3"/>
      <c r="F30" s="3"/>
      <c r="G30" s="3"/>
      <c r="H30" s="43"/>
      <c r="I30" s="43"/>
      <c r="J30" s="43"/>
      <c r="K30" s="43"/>
    </row>
    <row r="31" spans="1:11" x14ac:dyDescent="0.2">
      <c r="B31" s="3"/>
      <c r="C31" s="3"/>
      <c r="D31" s="3"/>
      <c r="E31" s="3"/>
      <c r="F31" s="3"/>
      <c r="G31" s="3"/>
      <c r="H31" s="3"/>
      <c r="I31" s="43"/>
      <c r="J31" s="43"/>
      <c r="K31" s="43"/>
    </row>
    <row r="32" spans="1:11" x14ac:dyDescent="0.2">
      <c r="B32" s="3"/>
      <c r="C32" s="3"/>
      <c r="D32" s="3"/>
      <c r="E32" s="3"/>
      <c r="F32" s="3"/>
      <c r="G32" s="3"/>
      <c r="H32" s="3"/>
      <c r="I32" s="43"/>
      <c r="J32" s="43"/>
      <c r="K32" s="43"/>
    </row>
    <row r="41" spans="2:2" x14ac:dyDescent="0.2">
      <c r="B41" s="1"/>
    </row>
    <row r="46" spans="2:2" x14ac:dyDescent="0.2">
      <c r="B46" s="1"/>
    </row>
    <row r="47" spans="2:2" x14ac:dyDescent="0.2">
      <c r="B47" s="1"/>
    </row>
    <row r="51" spans="2:2" x14ac:dyDescent="0.2">
      <c r="B51" s="1"/>
    </row>
    <row r="52" spans="2:2" x14ac:dyDescent="0.2">
      <c r="B52" s="1"/>
    </row>
    <row r="55" spans="2:2" x14ac:dyDescent="0.2">
      <c r="B55" s="1"/>
    </row>
    <row r="56" spans="2:2" x14ac:dyDescent="0.2">
      <c r="B56" s="1"/>
    </row>
  </sheetData>
  <printOptions horizontalCentered="1"/>
  <pageMargins left="0.5" right="0.49" top="0.52" bottom="0.47" header="0.5" footer="0.5"/>
  <pageSetup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Enter Data Elements </vt:lpstr>
      <vt:lpstr>FY22 District SBA</vt:lpstr>
      <vt:lpstr>Index - Admin</vt:lpstr>
      <vt:lpstr>InstructionalFTE</vt:lpstr>
      <vt:lpstr>Pupil Personnel FTE</vt:lpstr>
      <vt:lpstr>Moving on Career Ladder</vt:lpstr>
      <vt:lpstr>use it_lose it estimate </vt:lpstr>
      <vt:lpstr>Virtual Inst  </vt:lpstr>
      <vt:lpstr>Ancillary Instructional </vt:lpstr>
      <vt:lpstr>Ancillary Pupil Services </vt:lpstr>
      <vt:lpstr>'Ancillary Instructional '!Print_Area</vt:lpstr>
      <vt:lpstr>'Ancillary Pupil Services '!Print_Area</vt:lpstr>
      <vt:lpstr>'Enter Data Elements '!Print_Area</vt:lpstr>
      <vt:lpstr>'FY22 District SBA'!Print_Area</vt:lpstr>
      <vt:lpstr>'Index - Admin'!Print_Area</vt:lpstr>
      <vt:lpstr>InstructionalFTE!Print_Area</vt:lpstr>
      <vt:lpstr>'use it_lose it estimate '!Print_Area</vt:lpstr>
      <vt:lpstr>'Virtual Inst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FY20-Salary-Based-Apportionment-District-Template</dc:title>
  <dc:subject>Public School Finance</dc:subject>
  <dc:creator>Brandon C. Phillips</dc:creator>
  <cp:lastModifiedBy>Brandon C. Phillips</cp:lastModifiedBy>
  <cp:lastPrinted>2017-03-17T00:55:56Z</cp:lastPrinted>
  <dcterms:created xsi:type="dcterms:W3CDTF">2005-03-30T16:37:32Z</dcterms:created>
  <dcterms:modified xsi:type="dcterms:W3CDTF">2021-05-04T16:37:45Z</dcterms:modified>
</cp:coreProperties>
</file>