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OSSS\Shared\PublicSchoolFinance\Budget\School Budget\Budget 2022\Aaron\"/>
    </mc:Choice>
  </mc:AlternateContent>
  <xr:revisionPtr revIDLastSave="0" documentId="13_ncr:1_{2AC2A32E-885D-496F-9CF3-0353D376E94C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2020-2021 Other State Funding" sheetId="2" r:id="rId1"/>
    <sheet name="School Numbers" sheetId="3" r:id="rId2"/>
  </sheets>
  <definedNames>
    <definedName name="_xlnm.Print_Area" localSheetId="0">'2020-2021 Other State Funding'!$A$1:$Q$45</definedName>
    <definedName name="_xlnm.Print_Area" localSheetId="1">'School Numbers'!$D$4:$F$196</definedName>
  </definedNames>
  <calcPr calcId="191029"/>
</workbook>
</file>

<file path=xl/calcChain.xml><?xml version="1.0" encoding="utf-8"?>
<calcChain xmlns="http://schemas.openxmlformats.org/spreadsheetml/2006/main">
  <c r="I199" i="3" l="1"/>
  <c r="V199" i="3" l="1"/>
  <c r="T199" i="3"/>
  <c r="O199" i="3"/>
  <c r="L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0" i="3"/>
  <c r="K10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8" i="3"/>
  <c r="L178" i="3"/>
  <c r="M177" i="3"/>
  <c r="L177" i="3"/>
  <c r="M176" i="3"/>
  <c r="L176" i="3"/>
  <c r="M175" i="3"/>
  <c r="L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6" i="3"/>
  <c r="L166" i="3"/>
  <c r="M165" i="3"/>
  <c r="L165" i="3"/>
  <c r="M164" i="3"/>
  <c r="L164" i="3"/>
  <c r="M163" i="3"/>
  <c r="L163" i="3"/>
  <c r="M162" i="3"/>
  <c r="L162" i="3"/>
  <c r="M161" i="3"/>
  <c r="L161" i="3"/>
  <c r="M160" i="3"/>
  <c r="L160" i="3"/>
  <c r="M159" i="3"/>
  <c r="L159" i="3"/>
  <c r="M158" i="3"/>
  <c r="L158" i="3"/>
  <c r="M157" i="3"/>
  <c r="L157" i="3"/>
  <c r="M156" i="3"/>
  <c r="L156" i="3"/>
  <c r="M155" i="3"/>
  <c r="L155" i="3"/>
  <c r="M154" i="3"/>
  <c r="L154" i="3"/>
  <c r="M153" i="3"/>
  <c r="L153" i="3"/>
  <c r="M152" i="3"/>
  <c r="L152" i="3"/>
  <c r="M151" i="3"/>
  <c r="L151" i="3"/>
  <c r="M150" i="3"/>
  <c r="L150" i="3"/>
  <c r="M149" i="3"/>
  <c r="L149" i="3"/>
  <c r="M148" i="3"/>
  <c r="L148" i="3"/>
  <c r="M147" i="3"/>
  <c r="L147" i="3"/>
  <c r="M146" i="3"/>
  <c r="L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9" i="3"/>
  <c r="L139" i="3"/>
  <c r="M138" i="3"/>
  <c r="L138" i="3"/>
  <c r="M137" i="3"/>
  <c r="L137" i="3"/>
  <c r="M136" i="3"/>
  <c r="L136" i="3"/>
  <c r="M135" i="3"/>
  <c r="L135" i="3"/>
  <c r="M134" i="3"/>
  <c r="L134" i="3"/>
  <c r="M133" i="3"/>
  <c r="L133" i="3"/>
  <c r="M132" i="3"/>
  <c r="L132" i="3"/>
  <c r="M131" i="3"/>
  <c r="L131" i="3"/>
  <c r="M130" i="3"/>
  <c r="L130" i="3"/>
  <c r="M129" i="3"/>
  <c r="L129" i="3"/>
  <c r="M128" i="3"/>
  <c r="L128" i="3"/>
  <c r="M127" i="3"/>
  <c r="L127" i="3"/>
  <c r="M126" i="3"/>
  <c r="L126" i="3"/>
  <c r="M125" i="3"/>
  <c r="L125" i="3"/>
  <c r="M124" i="3"/>
  <c r="L124" i="3"/>
  <c r="M123" i="3"/>
  <c r="L123" i="3"/>
  <c r="M122" i="3"/>
  <c r="L122" i="3"/>
  <c r="M121" i="3"/>
  <c r="L121" i="3"/>
  <c r="M120" i="3"/>
  <c r="L120" i="3"/>
  <c r="M119" i="3"/>
  <c r="L119" i="3"/>
  <c r="M118" i="3"/>
  <c r="L118" i="3"/>
  <c r="M117" i="3"/>
  <c r="L117" i="3"/>
  <c r="M116" i="3"/>
  <c r="L116" i="3"/>
  <c r="M115" i="3"/>
  <c r="L115" i="3"/>
  <c r="M114" i="3"/>
  <c r="L114" i="3"/>
  <c r="M113" i="3"/>
  <c r="L113" i="3"/>
  <c r="M112" i="3"/>
  <c r="L112" i="3"/>
  <c r="M111" i="3"/>
  <c r="L111" i="3"/>
  <c r="M110" i="3"/>
  <c r="L110" i="3"/>
  <c r="M109" i="3"/>
  <c r="L109" i="3"/>
  <c r="M108" i="3"/>
  <c r="L108" i="3"/>
  <c r="M107" i="3"/>
  <c r="L107" i="3"/>
  <c r="M106" i="3"/>
  <c r="L106" i="3"/>
  <c r="M105" i="3"/>
  <c r="L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7" i="3"/>
  <c r="L97" i="3"/>
  <c r="M96" i="3"/>
  <c r="L96" i="3"/>
  <c r="M95" i="3"/>
  <c r="L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3" i="3"/>
  <c r="L63" i="3"/>
  <c r="M62" i="3"/>
  <c r="L62" i="3"/>
  <c r="M61" i="3"/>
  <c r="L61" i="3"/>
  <c r="M60" i="3"/>
  <c r="L60" i="3"/>
  <c r="M59" i="3"/>
  <c r="L59" i="3"/>
  <c r="M58" i="3"/>
  <c r="L58" i="3"/>
  <c r="M57" i="3"/>
  <c r="L57" i="3"/>
  <c r="M56" i="3"/>
  <c r="L56" i="3"/>
  <c r="M55" i="3"/>
  <c r="L55" i="3"/>
  <c r="M54" i="3"/>
  <c r="L54" i="3"/>
  <c r="M53" i="3"/>
  <c r="L53" i="3"/>
  <c r="M52" i="3"/>
  <c r="L52" i="3"/>
  <c r="M51" i="3"/>
  <c r="L51" i="3"/>
  <c r="M50" i="3"/>
  <c r="L50" i="3"/>
  <c r="M49" i="3"/>
  <c r="L49" i="3"/>
  <c r="M48" i="3"/>
  <c r="L48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H199" i="3"/>
  <c r="C10" i="3"/>
  <c r="C195" i="3" l="1"/>
  <c r="C194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00" i="3"/>
  <c r="C83" i="3"/>
  <c r="C65" i="3"/>
  <c r="C61" i="3"/>
  <c r="C41" i="3"/>
  <c r="C40" i="3"/>
  <c r="C13" i="3"/>
  <c r="C12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4" i="3"/>
  <c r="C63" i="3"/>
  <c r="C62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1" i="3"/>
  <c r="N31" i="2" l="1"/>
  <c r="N36" i="2" s="1"/>
  <c r="N30" i="2"/>
  <c r="N35" i="2" s="1"/>
  <c r="N29" i="2"/>
  <c r="L29" i="2"/>
  <c r="B40" i="2" l="1"/>
  <c r="P231" i="3" l="1"/>
  <c r="P199" i="3"/>
  <c r="P201" i="3" s="1"/>
  <c r="I40" i="2" l="1"/>
  <c r="L36" i="2"/>
  <c r="L35" i="2"/>
  <c r="L31" i="2"/>
  <c r="L30" i="2"/>
  <c r="L26" i="2"/>
  <c r="L25" i="2"/>
  <c r="I8" i="2"/>
  <c r="N17" i="2"/>
  <c r="N16" i="2"/>
  <c r="D8" i="2"/>
  <c r="G8" i="2" s="1"/>
  <c r="G4" i="2"/>
  <c r="I17" i="2"/>
  <c r="I16" i="2"/>
  <c r="D40" i="2" s="1"/>
  <c r="G40" i="2" s="1"/>
  <c r="G199" i="3" l="1"/>
  <c r="G201" i="3" s="1"/>
  <c r="O201" i="3"/>
  <c r="Q199" i="3"/>
  <c r="Q201" i="3" s="1"/>
  <c r="R199" i="3"/>
  <c r="R201" i="3" s="1"/>
  <c r="S199" i="3"/>
  <c r="S201" i="3" s="1"/>
  <c r="T201" i="3"/>
  <c r="U199" i="3"/>
  <c r="U201" i="3" s="1"/>
  <c r="V201" i="3"/>
  <c r="W199" i="3"/>
  <c r="W201" i="3" s="1"/>
  <c r="X199" i="3"/>
  <c r="X201" i="3" s="1"/>
  <c r="Y199" i="3"/>
  <c r="Y201" i="3" s="1"/>
  <c r="R230" i="3"/>
  <c r="S230" i="3"/>
  <c r="O231" i="3"/>
  <c r="T232" i="3"/>
  <c r="U232" i="3"/>
  <c r="V232" i="3"/>
  <c r="W232" i="3"/>
  <c r="X232" i="3"/>
  <c r="Y232" i="3"/>
  <c r="G17" i="2" l="1"/>
  <c r="L17" i="2" s="1"/>
  <c r="G16" i="2"/>
  <c r="L16" i="2" s="1"/>
  <c r="G31" i="2"/>
  <c r="G26" i="2"/>
  <c r="I26" i="2" s="1"/>
  <c r="G30" i="2"/>
  <c r="G25" i="2"/>
  <c r="I25" i="2" s="1"/>
  <c r="G29" i="2"/>
  <c r="D29" i="2"/>
  <c r="I30" i="2" l="1"/>
  <c r="G35" i="2"/>
  <c r="I35" i="2" s="1"/>
  <c r="I31" i="2"/>
  <c r="G36" i="2"/>
  <c r="I36" i="2" s="1"/>
  <c r="I42" i="2" l="1"/>
</calcChain>
</file>

<file path=xl/sharedStrings.xml><?xml version="1.0" encoding="utf-8"?>
<sst xmlns="http://schemas.openxmlformats.org/spreadsheetml/2006/main" count="1269" uniqueCount="291">
  <si>
    <t>=</t>
  </si>
  <si>
    <t>x</t>
  </si>
  <si>
    <t>SED Allowance</t>
  </si>
  <si>
    <t>3.  SERIOUS EMOTIONAL DISTURBANCES (SED) ALLOWANCE (33-2005)</t>
  </si>
  <si>
    <t xml:space="preserve"> </t>
  </si>
  <si>
    <t>b.  Secondary</t>
  </si>
  <si>
    <t>a.  Elementary</t>
  </si>
  <si>
    <t>Juvenile Detention Center Tuition Equivalency</t>
  </si>
  <si>
    <t>Juvenile Detention Center Tuition Equivalency (33-1002B)</t>
  </si>
  <si>
    <t>Court-Ordered Tuition Equivalency</t>
  </si>
  <si>
    <t>Court-Ordered Tuition Equivalency (33-1002B)</t>
  </si>
  <si>
    <t>)</t>
  </si>
  <si>
    <t>+</t>
  </si>
  <si>
    <t xml:space="preserve"> (</t>
  </si>
  <si>
    <t>Exceptional Child Tuition Equivalency</t>
  </si>
  <si>
    <t>Special Education/Exceptional Child Tuition Equivalency (33-1002B)</t>
  </si>
  <si>
    <t>2.  TUITION EQUIVALENCY ALLOWANCES</t>
  </si>
  <si>
    <t>District to Agency Contract Reimbursement</t>
  </si>
  <si>
    <t>1.  EXCEPTIONAL CHILD CONTRACTS (DISTRICT TO AGENCY CONTRACTS) (33-2004)</t>
  </si>
  <si>
    <t>Juvenile Detention Center Summer Tuition Equivalency (33-1002B)</t>
  </si>
  <si>
    <t>worksheet</t>
  </si>
  <si>
    <t>rate calc</t>
  </si>
  <si>
    <t xml:space="preserve">to agency </t>
  </si>
  <si>
    <t>calculation</t>
  </si>
  <si>
    <t>from tuition</t>
  </si>
  <si>
    <t>from district</t>
  </si>
  <si>
    <t>N/A</t>
  </si>
  <si>
    <t>COSSA Academy</t>
  </si>
  <si>
    <t>Project Impact STEM Academy</t>
  </si>
  <si>
    <t>Future Public School</t>
  </si>
  <si>
    <t>Gem Prep: Meridian</t>
  </si>
  <si>
    <t>Gem Prep: Pocatello</t>
  </si>
  <si>
    <t>Pocatello Community Charter School</t>
  </si>
  <si>
    <t>North Star Charter School</t>
  </si>
  <si>
    <t>Forrest M. Bird Charter School</t>
  </si>
  <si>
    <t>Upper Carmen Charter School</t>
  </si>
  <si>
    <t>Chief Tahgee Elementary Academy</t>
  </si>
  <si>
    <t>American Heritage Charter School</t>
  </si>
  <si>
    <t>Heritage Community Charter School</t>
  </si>
  <si>
    <t>STEM Charter Academy</t>
  </si>
  <si>
    <t>Heritage Academy</t>
  </si>
  <si>
    <t>Legacy Charter School</t>
  </si>
  <si>
    <t>Blackfoot Charter Community Learning Center</t>
  </si>
  <si>
    <t>Another Choice Virtual Charter School</t>
  </si>
  <si>
    <t>Sage International School of Boise</t>
  </si>
  <si>
    <t>Monticello Montessori Charter School</t>
  </si>
  <si>
    <t>The Village Charter School</t>
  </si>
  <si>
    <t>Palouse Prairie Charter School</t>
  </si>
  <si>
    <t>White Pine Charter School</t>
  </si>
  <si>
    <t>Vision Charter School</t>
  </si>
  <si>
    <t>Xavier Charter School</t>
  </si>
  <si>
    <t>Liberty Charter School</t>
  </si>
  <si>
    <t>Falcon Ridge Public Charter School</t>
  </si>
  <si>
    <t>Rolling Hills Public Charter School</t>
  </si>
  <si>
    <t>McKenna Charter School</t>
  </si>
  <si>
    <t>Victory Charter School</t>
  </si>
  <si>
    <t>Midvale</t>
  </si>
  <si>
    <t>Cambridge Joint</t>
  </si>
  <si>
    <t>Weiser</t>
  </si>
  <si>
    <t>Cascade</t>
  </si>
  <si>
    <t>McCall-Donnelly Joint</t>
  </si>
  <si>
    <t>Murtaugh Joint</t>
  </si>
  <si>
    <t>Castleford Joint</t>
  </si>
  <si>
    <t>Three Creek Joint Elementary</t>
  </si>
  <si>
    <t>Hansen</t>
  </si>
  <si>
    <t>Kimberly</t>
  </si>
  <si>
    <t>Filer</t>
  </si>
  <si>
    <t>Buhl Joint</t>
  </si>
  <si>
    <t>Twin Falls</t>
  </si>
  <si>
    <t>Teton County</t>
  </si>
  <si>
    <t>Avery</t>
  </si>
  <si>
    <t>Wallace</t>
  </si>
  <si>
    <t>Mullan</t>
  </si>
  <si>
    <t>Arbon Elementary</t>
  </si>
  <si>
    <t>Rockland</t>
  </si>
  <si>
    <t>American Falls Joint</t>
  </si>
  <si>
    <t>Fruitland</t>
  </si>
  <si>
    <t>New Plymouth</t>
  </si>
  <si>
    <t>Payette Joint</t>
  </si>
  <si>
    <t>Homedale Joint</t>
  </si>
  <si>
    <t>Bruneau-Grand View Joint</t>
  </si>
  <si>
    <t>Pleasant Valley Elementary</t>
  </si>
  <si>
    <t>Marsing Joint</t>
  </si>
  <si>
    <t>Oneida County</t>
  </si>
  <si>
    <t>Culdesac Joint</t>
  </si>
  <si>
    <t>Lapwai</t>
  </si>
  <si>
    <t>Lewiston Independent</t>
  </si>
  <si>
    <t>Minidoka County Joint</t>
  </si>
  <si>
    <t>Sugar-Salem Joint</t>
  </si>
  <si>
    <t>Madison</t>
  </si>
  <si>
    <t>Richfield</t>
  </si>
  <si>
    <t>Dietrich</t>
  </si>
  <si>
    <t>Shoshone Joint</t>
  </si>
  <si>
    <t>Highland Joint</t>
  </si>
  <si>
    <t>Kamiah Joint</t>
  </si>
  <si>
    <t>Nezperce Joint</t>
  </si>
  <si>
    <t>South Lemhi</t>
  </si>
  <si>
    <t>Salmon</t>
  </si>
  <si>
    <t>Troy</t>
  </si>
  <si>
    <t>Potlatch</t>
  </si>
  <si>
    <t>Kendrick Joint</t>
  </si>
  <si>
    <t>Genesee Joint</t>
  </si>
  <si>
    <t>Moscow Charter School</t>
  </si>
  <si>
    <t>Moscow</t>
  </si>
  <si>
    <t>Kootenai Joint</t>
  </si>
  <si>
    <t>Post Falls</t>
  </si>
  <si>
    <t>Lakeland</t>
  </si>
  <si>
    <t>Coeur d' Alene</t>
  </si>
  <si>
    <t>Valley</t>
  </si>
  <si>
    <t>Jerome Joint</t>
  </si>
  <si>
    <t>West Jefferson</t>
  </si>
  <si>
    <t>Ririe Joint</t>
  </si>
  <si>
    <t>Jefferson County Joint</t>
  </si>
  <si>
    <t>Mountain View</t>
  </si>
  <si>
    <t>Salmon River Joint</t>
  </si>
  <si>
    <t>Cottonwood Joint</t>
  </si>
  <si>
    <t>Bliss Joint</t>
  </si>
  <si>
    <t>Hagerman Joint</t>
  </si>
  <si>
    <t>Wendell</t>
  </si>
  <si>
    <t>Gooding Joint</t>
  </si>
  <si>
    <t>Payette River Technical Academy</t>
  </si>
  <si>
    <t>Emmett Independent</t>
  </si>
  <si>
    <t>Fremont County Joint</t>
  </si>
  <si>
    <t>West Side Joint</t>
  </si>
  <si>
    <t>SEI Tec</t>
  </si>
  <si>
    <t>Preston Joint</t>
  </si>
  <si>
    <t>Mountain Home</t>
  </si>
  <si>
    <t>Glenns Ferry Joint</t>
  </si>
  <si>
    <t>Prairie Elementary</t>
  </si>
  <si>
    <t>Mackay Joint</t>
  </si>
  <si>
    <t>Challis Joint</t>
  </si>
  <si>
    <t>Orofino Joint</t>
  </si>
  <si>
    <t>Clark County Joint</t>
  </si>
  <si>
    <t>Cassia County Joint</t>
  </si>
  <si>
    <t>Soda Springs Joint</t>
  </si>
  <si>
    <t>North Gem</t>
  </si>
  <si>
    <t>Grace Joint</t>
  </si>
  <si>
    <t>Vallivue</t>
  </si>
  <si>
    <t>Parma</t>
  </si>
  <si>
    <t>Melba Joint</t>
  </si>
  <si>
    <t>Notus</t>
  </si>
  <si>
    <t>Middleton</t>
  </si>
  <si>
    <t>Wilder</t>
  </si>
  <si>
    <t>Caldwell</t>
  </si>
  <si>
    <t>Gem Prep: Nampa</t>
  </si>
  <si>
    <t>Nampa</t>
  </si>
  <si>
    <t>Camas County</t>
  </si>
  <si>
    <t>Butte County</t>
  </si>
  <si>
    <t>Boundary County</t>
  </si>
  <si>
    <t>Bonneville Joint</t>
  </si>
  <si>
    <t>Swan Valley Elementary</t>
  </si>
  <si>
    <t>Idaho Falls</t>
  </si>
  <si>
    <t>Lake Pend Oreille</t>
  </si>
  <si>
    <t>West Bonner County</t>
  </si>
  <si>
    <t>Horseshoe Bend</t>
  </si>
  <si>
    <t>Basin</t>
  </si>
  <si>
    <t>Garden Valley</t>
  </si>
  <si>
    <t>Blaine County</t>
  </si>
  <si>
    <t>Shelley Joint</t>
  </si>
  <si>
    <t>Firth</t>
  </si>
  <si>
    <t>Aberdeen</t>
  </si>
  <si>
    <t>Blackfoot</t>
  </si>
  <si>
    <t>Snake River</t>
  </si>
  <si>
    <t>Plummer / Worley Joint</t>
  </si>
  <si>
    <t>St. Maries Joint</t>
  </si>
  <si>
    <t>Bear Lake County</t>
  </si>
  <si>
    <t>Pocatello</t>
  </si>
  <si>
    <t>Marsh Valley Joint</t>
  </si>
  <si>
    <t>Council</t>
  </si>
  <si>
    <t>Meadows Valley</t>
  </si>
  <si>
    <t>Kuna Joint</t>
  </si>
  <si>
    <t>Meridian Medical Arts Charter High School</t>
  </si>
  <si>
    <t>Meridian Technical Charter High School</t>
  </si>
  <si>
    <t>Boise Independent</t>
  </si>
  <si>
    <t>District/Charter Name</t>
  </si>
  <si>
    <t>District # - to sort only</t>
  </si>
  <si>
    <t>RE-SORT so charters mixed in</t>
  </si>
  <si>
    <t>Complete the 20XX-20XX tuition worksheet for distribution then copy here.</t>
  </si>
  <si>
    <t>update all formulas (some overridden for that specific yr)</t>
  </si>
  <si>
    <t>Adjust tuition for four day week schools</t>
  </si>
  <si>
    <t>blank</t>
  </si>
  <si>
    <t>District / Charter #</t>
  </si>
  <si>
    <t>used for payment</t>
  </si>
  <si>
    <t xml:space="preserve">for payment in </t>
  </si>
  <si>
    <t>Elevate Academy</t>
  </si>
  <si>
    <t>End of worksheet</t>
  </si>
  <si>
    <t>Idaho Department of Education - Public School Finance</t>
  </si>
  <si>
    <t>School Number</t>
  </si>
  <si>
    <t>End of worksheet.</t>
  </si>
  <si>
    <r>
      <t xml:space="preserve">SED Students </t>
    </r>
    <r>
      <rPr>
        <b/>
        <sz val="10"/>
        <rFont val="Arial"/>
        <family val="2"/>
      </rPr>
      <t>above</t>
    </r>
    <r>
      <rPr>
        <sz val="10"/>
        <rFont val="Arial"/>
        <family val="2"/>
      </rPr>
      <t xml:space="preserve"> average on Fall 2019 Child Count</t>
    </r>
  </si>
  <si>
    <t>2020-2021 Listing of School Districts and Charter Schools</t>
  </si>
  <si>
    <t>Whitepine Joint</t>
  </si>
  <si>
    <t>Idaho Virtual Academy</t>
  </si>
  <si>
    <t>North Valley Academy</t>
  </si>
  <si>
    <t>Gem Prep: Online</t>
  </si>
  <si>
    <t>Hayden Canyon Charter School</t>
  </si>
  <si>
    <t>Doral Academy of Idaho</t>
  </si>
  <si>
    <t>Pinecrest Academy of Idaho</t>
  </si>
  <si>
    <t>Kellogg Joint</t>
  </si>
  <si>
    <t>Idaho Arts Charter School</t>
  </si>
  <si>
    <t>ARTEC Regional Professional Technical Charter School</t>
  </si>
  <si>
    <t>Compass Public Charter School</t>
  </si>
  <si>
    <t>Connor Academy</t>
  </si>
  <si>
    <t>Taylor's Crossing Public Charter School</t>
  </si>
  <si>
    <t>iSucceed Virtual High School</t>
  </si>
  <si>
    <t>Idaho Technical Career Academy</t>
  </si>
  <si>
    <t>Thomas Jefferson Charter School</t>
  </si>
  <si>
    <t>Alturas International Academy</t>
  </si>
  <si>
    <t xml:space="preserve">        Cannot be shown - PII</t>
  </si>
  <si>
    <t>School District / Charter School</t>
  </si>
  <si>
    <t>West Ada Joint</t>
  </si>
  <si>
    <t>INSPIRE Connections Academy</t>
  </si>
  <si>
    <t>Idaho Science and Technology Charter School</t>
  </si>
  <si>
    <t>Idaho Connects Online (ICON)</t>
  </si>
  <si>
    <t>Kootenai Bridge Academy</t>
  </si>
  <si>
    <t>Bingham Academy</t>
  </si>
  <si>
    <t>Syringa Mountain School</t>
  </si>
  <si>
    <t>Coeur d'Alene Charter Academy</t>
  </si>
  <si>
    <t>ANSER Charter School</t>
  </si>
  <si>
    <t>Pathways in Education - Nampa</t>
  </si>
  <si>
    <t>Peace Valley Charter School</t>
  </si>
  <si>
    <t>ARTEC - Industrial</t>
  </si>
  <si>
    <t>Forge International School</t>
  </si>
  <si>
    <t>FernWaters Public Charter School</t>
  </si>
  <si>
    <t>Treasure Valley Classical Academy</t>
  </si>
  <si>
    <t>Island Park Charter School</t>
  </si>
  <si>
    <t>MOSAIC</t>
  </si>
  <si>
    <t>Gem Prep: Meridian North LLC.</t>
  </si>
  <si>
    <t>Alturas Preparatory Academy, Inc.</t>
  </si>
  <si>
    <t>RISE Charter School, Inc.</t>
  </si>
  <si>
    <t>Cardinal Academy, Incorporated</t>
  </si>
  <si>
    <t>Per Pupil State Support (2019-2020)</t>
  </si>
  <si>
    <t>2020-2021 Gross Monthly Elementary Tuition Rate</t>
  </si>
  <si>
    <t>2020-2021 Gross Monthly Secondary Tuition Rate</t>
  </si>
  <si>
    <t>2020-2021 Yearly Elementary Tuition Rate at 42%</t>
  </si>
  <si>
    <t>2020-2021 Yearly Secondary Tuition Rate at 42%</t>
  </si>
  <si>
    <t>2020-2021 Daily Elementary Tuition Rate at 42%</t>
  </si>
  <si>
    <t>2020-2021 Daily Secondary Tuition Rate at 42%</t>
  </si>
  <si>
    <t>Check 4 school weeks</t>
  </si>
  <si>
    <t>Previous Year's (2019-2020) Estimated Excess Cost Rate</t>
  </si>
  <si>
    <r>
      <t xml:space="preserve">SED Students </t>
    </r>
    <r>
      <rPr>
        <b/>
        <sz val="10"/>
        <rFont val="Arial"/>
        <family val="2"/>
      </rPr>
      <t>above</t>
    </r>
    <r>
      <rPr>
        <sz val="10"/>
        <rFont val="Arial"/>
        <family val="2"/>
      </rPr>
      <t xml:space="preserve"> average on Fall 2020 Child Count</t>
    </r>
  </si>
  <si>
    <t>Sp Ed Tuit Equiv Fall 2020 ELEM FTE</t>
  </si>
  <si>
    <t>Sp Ed Tuit Equiv Fall 2020 SECON FTE</t>
  </si>
  <si>
    <t>District to Agency Best 28 Wk ADA for 2019-2020:</t>
  </si>
  <si>
    <t>Ct Ordered days (2019-2020) ELEM</t>
  </si>
  <si>
    <t>Ct Ordered days (2019-2020) SECON</t>
  </si>
  <si>
    <t>Juv Det days (2019-2020) ELEM</t>
  </si>
  <si>
    <t>Juv Det days (2019-2020) SECON</t>
  </si>
  <si>
    <t>Juv Det SUMMER days (2020) ELEM</t>
  </si>
  <si>
    <t>Juv Det SUMMER days (2020) SECON</t>
  </si>
  <si>
    <t>Get updated LEA/District changes from JO and MCT</t>
  </si>
  <si>
    <t>From SPED20XX File</t>
  </si>
  <si>
    <t>From Tuition Rate Calc. File</t>
  </si>
  <si>
    <t>Review 4 day school weeks</t>
  </si>
  <si>
    <t>From Excess Cost Rate File, use final rate</t>
  </si>
  <si>
    <t>Request Fall Child Count rates from SPED and estimate current years average</t>
  </si>
  <si>
    <t>Prior year SED child Count numbers, SED payment file</t>
  </si>
  <si>
    <t>Form Tuition20XX File</t>
  </si>
  <si>
    <t>From COTUIT File</t>
  </si>
  <si>
    <t>From JUVDET20XX File - prior year</t>
  </si>
  <si>
    <t>From JUVDET20XX File - Feb Payment</t>
  </si>
  <si>
    <t>PII - Show values as zero</t>
  </si>
  <si>
    <t>2021-2022 ESTIMATING OTHER STATE FUNDING (Line 6 on Foundation Payment)</t>
  </si>
  <si>
    <t>Best 28 Weeks ADA 
2021-2022</t>
  </si>
  <si>
    <t>Previous Year's (2020-2021) Per Pupil State Support</t>
  </si>
  <si>
    <t>Best 28 Weeks ADA 
2019-2020 *</t>
  </si>
  <si>
    <t>in 2021-2022)</t>
  </si>
  <si>
    <t>*  Prior year information cannot be shown due to rules governing personally identifiable information.  Please review the FY 2021 Other State Funding</t>
  </si>
  <si>
    <t>documents on the School Finance Secure Website or call Aaron McCoy at (208) 332-6846 for information specific to your school district for FY 2021.</t>
  </si>
  <si>
    <t>In FY 2021, the following school districts received this funding:  Lewiston 340, Lapwai 341 and Culdesac 342</t>
  </si>
  <si>
    <t>No. FTE Fall 2021 Child Count</t>
  </si>
  <si>
    <t>42% of Previous Year's (2020-2021) Gross Tuition Rate</t>
  </si>
  <si>
    <t xml:space="preserve"> Previous Year's (2020-2021)Excess Cost Rate</t>
  </si>
  <si>
    <t># of FTE reported on the Fall 2020 Child Count *</t>
  </si>
  <si>
    <t>(The actual Fall 2021 Child Count will be</t>
  </si>
  <si>
    <t>In FY 2021, the following school districts received this funding:  002, 025, 091, 093, 131, 139, 221, 411</t>
  </si>
  <si>
    <t xml:space="preserve"> Days Present in 
2021-2022</t>
  </si>
  <si>
    <t>42% of Previous Year's (2020-2021) Gross 
Daily Tuition Rate</t>
  </si>
  <si>
    <t xml:space="preserve">Days Present for the 2019-2020 School Year </t>
  </si>
  <si>
    <t>Actual days present in 2021-2022 will be used</t>
  </si>
  <si>
    <t>2021-2022</t>
  </si>
  <si>
    <r>
      <t xml:space="preserve"> Days Present for the 2021 </t>
    </r>
    <r>
      <rPr>
        <b/>
        <sz val="10"/>
        <rFont val="Calibri Light"/>
        <family val="2"/>
      </rPr>
      <t>Summer Session</t>
    </r>
  </si>
  <si>
    <t>1/2 of 42% of Prev. Year's (2020-2021) Gross Daily Tuition Rate</t>
  </si>
  <si>
    <r>
      <t xml:space="preserve">Days Present for the 2020 </t>
    </r>
    <r>
      <rPr>
        <b/>
        <sz val="9"/>
        <rFont val="Calibri Light"/>
        <family val="2"/>
      </rPr>
      <t xml:space="preserve">Summer </t>
    </r>
    <r>
      <rPr>
        <sz val="9"/>
        <rFont val="Calibri Light"/>
        <family val="2"/>
      </rPr>
      <t xml:space="preserve">Session </t>
    </r>
  </si>
  <si>
    <t>Actual 2021 summer attend. will be used</t>
  </si>
  <si>
    <t>Number of SED Students on the Fall 2020 Child Count Above Statewide Avg.</t>
  </si>
  <si>
    <t>Previous Year's
(2020-2021) Excess Cost Rate</t>
  </si>
  <si>
    <t>Number of SED Students on the Fall 2019 Child Count Above the Statewide Average:</t>
  </si>
  <si>
    <t>Questions?  Please contact Aaron McCoy at (208) 332-6846 or Public School Finance at (208) 332-6840</t>
  </si>
  <si>
    <t>(The best 28 weeks ADA for 2021-2022 will be used for payment</t>
  </si>
  <si>
    <t>ESTIMATED OTHER STATE FUNDING FOR 2021-2022: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</si>
</sst>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00"/>
    <numFmt numFmtId="166" formatCode="000.0"/>
    <numFmt numFmtId="167" formatCode="_(* #,##0.0_);_(* \(#,##0.0\);_(* &quot;-&quot;??_);_(@_)"/>
    <numFmt numFmtId="168" formatCode="_(* #,##0_);_(* \(#,##0\);_(* &quot;-&quot;??_);_(@_)"/>
  </numFmts>
  <fonts count="35" x14ac:knownFonts="1"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2"/>
      <name val="Helv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 Light"/>
      <family val="2"/>
    </font>
    <font>
      <b/>
      <sz val="13"/>
      <name val="Calibri Light"/>
      <family val="2"/>
    </font>
    <font>
      <sz val="10"/>
      <name val="Calibri Light"/>
      <family val="2"/>
    </font>
    <font>
      <b/>
      <sz val="13"/>
      <color theme="3"/>
      <name val="Calibri Light"/>
      <family val="2"/>
    </font>
    <font>
      <b/>
      <sz val="10"/>
      <name val="Calibri Light"/>
      <family val="2"/>
    </font>
    <font>
      <b/>
      <sz val="11"/>
      <color theme="3"/>
      <name val="Calibri Light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2"/>
      <color theme="3"/>
      <name val="Calibri Light"/>
      <family val="2"/>
    </font>
    <font>
      <sz val="10"/>
      <color rgb="FF0000FF"/>
      <name val="Calibri Light"/>
      <family val="2"/>
    </font>
    <font>
      <sz val="13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sz val="9"/>
      <name val="Calibri Light"/>
      <family val="2"/>
    </font>
    <font>
      <b/>
      <sz val="15"/>
      <color theme="0"/>
      <name val="Calibri Light"/>
      <family val="2"/>
    </font>
    <font>
      <b/>
      <sz val="13"/>
      <color theme="0"/>
      <name val="Calibri Light"/>
      <family val="2"/>
    </font>
    <font>
      <sz val="10"/>
      <color theme="0"/>
      <name val="Calibri Light"/>
      <family val="2"/>
    </font>
    <font>
      <sz val="8"/>
      <name val="Calibri Light"/>
      <family val="2"/>
    </font>
    <font>
      <b/>
      <sz val="9"/>
      <name val="Calibri Light"/>
      <family val="2"/>
    </font>
    <font>
      <i/>
      <sz val="11"/>
      <name val="Calibri Light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1"/>
      <color theme="4"/>
      <name val="Calibri Light"/>
      <family val="2"/>
    </font>
    <font>
      <b/>
      <sz val="10"/>
      <name val="Arial"/>
      <family val="2"/>
    </font>
    <font>
      <i/>
      <sz val="10"/>
      <name val="Calibri Light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142">
    <xf numFmtId="0" fontId="0" fillId="0" borderId="0" xfId="0"/>
    <xf numFmtId="0" fontId="8" fillId="0" borderId="0" xfId="0" applyFont="1" applyFill="1" applyBorder="1" applyAlignment="1"/>
    <xf numFmtId="0" fontId="8" fillId="0" borderId="0" xfId="0" applyFont="1" applyFill="1" applyAlignment="1"/>
    <xf numFmtId="0" fontId="9" fillId="0" borderId="0" xfId="0" applyFont="1" applyFill="1"/>
    <xf numFmtId="0" fontId="10" fillId="0" borderId="0" xfId="10" applyFont="1" applyFill="1" applyBorder="1"/>
    <xf numFmtId="0" fontId="9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/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11" applyFont="1" applyFill="1" applyBorder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right"/>
    </xf>
    <xf numFmtId="0" fontId="9" fillId="0" borderId="0" xfId="0" quotePrefix="1" applyFont="1" applyFill="1" applyAlignment="1">
      <alignment horizontal="center"/>
    </xf>
    <xf numFmtId="0" fontId="13" fillId="0" borderId="0" xfId="13"/>
    <xf numFmtId="0" fontId="13" fillId="0" borderId="0" xfId="13" applyFill="1"/>
    <xf numFmtId="0" fontId="13" fillId="0" borderId="0" xfId="13" applyFill="1" applyBorder="1"/>
    <xf numFmtId="0" fontId="13" fillId="0" borderId="0" xfId="13" applyBorder="1"/>
    <xf numFmtId="0" fontId="1" fillId="0" borderId="0" xfId="13" applyFont="1" applyFill="1" applyBorder="1"/>
    <xf numFmtId="164" fontId="13" fillId="0" borderId="0" xfId="13" applyNumberFormat="1" applyFill="1"/>
    <xf numFmtId="2" fontId="14" fillId="0" borderId="0" xfId="13" quotePrefix="1" applyNumberFormat="1" applyFont="1" applyFill="1" applyAlignment="1"/>
    <xf numFmtId="0" fontId="14" fillId="0" borderId="0" xfId="13" applyFont="1" applyFill="1" applyAlignment="1">
      <alignment horizontal="right"/>
    </xf>
    <xf numFmtId="0" fontId="14" fillId="0" borderId="0" xfId="13" applyFont="1" applyFill="1"/>
    <xf numFmtId="4" fontId="14" fillId="0" borderId="0" xfId="13" applyNumberFormat="1" applyFont="1" applyFill="1" applyBorder="1"/>
    <xf numFmtId="4" fontId="13" fillId="0" borderId="0" xfId="13" applyNumberFormat="1" applyFill="1" applyBorder="1" applyAlignment="1">
      <alignment horizontal="right"/>
    </xf>
    <xf numFmtId="4" fontId="14" fillId="0" borderId="0" xfId="13" applyNumberFormat="1" applyFont="1" applyFill="1" applyBorder="1" applyAlignment="1">
      <alignment horizontal="right"/>
    </xf>
    <xf numFmtId="165" fontId="14" fillId="0" borderId="0" xfId="13" applyNumberFormat="1" applyFont="1" applyFill="1" applyBorder="1"/>
    <xf numFmtId="0" fontId="1" fillId="0" borderId="0" xfId="13" applyFont="1" applyFill="1"/>
    <xf numFmtId="4" fontId="13" fillId="0" borderId="0" xfId="13" applyNumberFormat="1" applyFill="1"/>
    <xf numFmtId="165" fontId="14" fillId="0" borderId="0" xfId="13" applyNumberFormat="1" applyFont="1" applyFill="1"/>
    <xf numFmtId="4" fontId="13" fillId="0" borderId="0" xfId="13" applyNumberFormat="1" applyFill="1" applyBorder="1"/>
    <xf numFmtId="4" fontId="16" fillId="0" borderId="0" xfId="13" applyNumberFormat="1" applyFont="1" applyFill="1" applyBorder="1" applyAlignment="1">
      <alignment horizontal="right"/>
    </xf>
    <xf numFmtId="165" fontId="14" fillId="0" borderId="0" xfId="13" applyNumberFormat="1" applyFont="1" applyFill="1" applyBorder="1" applyAlignment="1">
      <alignment horizontal="center"/>
    </xf>
    <xf numFmtId="165" fontId="14" fillId="0" borderId="0" xfId="13" applyNumberFormat="1" applyFont="1" applyFill="1" applyBorder="1" applyAlignment="1">
      <alignment horizontal="left"/>
    </xf>
    <xf numFmtId="0" fontId="14" fillId="0" borderId="0" xfId="13" applyNumberFormat="1" applyFont="1" applyAlignment="1">
      <alignment horizontal="center"/>
    </xf>
    <xf numFmtId="0" fontId="13" fillId="0" borderId="0" xfId="13" applyFill="1" applyAlignment="1">
      <alignment horizontal="center" wrapText="1"/>
    </xf>
    <xf numFmtId="0" fontId="17" fillId="0" borderId="0" xfId="9" applyFont="1" applyFill="1" applyBorder="1" applyAlignment="1"/>
    <xf numFmtId="43" fontId="9" fillId="0" borderId="1" xfId="12" applyFont="1" applyFill="1" applyBorder="1"/>
    <xf numFmtId="43" fontId="9" fillId="0" borderId="1" xfId="0" applyNumberFormat="1" applyFont="1" applyFill="1" applyBorder="1"/>
    <xf numFmtId="0" fontId="9" fillId="0" borderId="5" xfId="0" applyFont="1" applyFill="1" applyBorder="1" applyAlignment="1">
      <alignment vertical="center"/>
    </xf>
    <xf numFmtId="167" fontId="9" fillId="0" borderId="5" xfId="12" applyNumberFormat="1" applyFont="1" applyFill="1" applyBorder="1" applyAlignment="1">
      <alignment vertical="center"/>
    </xf>
    <xf numFmtId="167" fontId="9" fillId="0" borderId="5" xfId="12" applyNumberFormat="1" applyFont="1" applyFill="1" applyBorder="1" applyAlignment="1">
      <alignment horizontal="right" vertical="center"/>
    </xf>
    <xf numFmtId="43" fontId="9" fillId="0" borderId="5" xfId="12" applyNumberFormat="1" applyFont="1" applyFill="1" applyBorder="1" applyAlignment="1">
      <alignment horizontal="right" vertical="center"/>
    </xf>
    <xf numFmtId="0" fontId="10" fillId="0" borderId="0" xfId="9" applyFont="1" applyFill="1" applyBorder="1" applyAlignment="1"/>
    <xf numFmtId="0" fontId="19" fillId="0" borderId="0" xfId="0" applyFont="1" applyFill="1"/>
    <xf numFmtId="0" fontId="17" fillId="0" borderId="1" xfId="9" applyFont="1" applyFill="1" applyBorder="1" applyAlignment="1"/>
    <xf numFmtId="0" fontId="20" fillId="0" borderId="1" xfId="0" applyFont="1" applyFill="1" applyBorder="1" applyAlignment="1"/>
    <xf numFmtId="0" fontId="21" fillId="0" borderId="0" xfId="0" applyFont="1" applyFill="1"/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22" fillId="0" borderId="6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7" fillId="0" borderId="0" xfId="9" applyFont="1" applyFill="1" applyBorder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23" fillId="0" borderId="0" xfId="9" applyFont="1" applyFill="1" applyBorder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26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top"/>
    </xf>
    <xf numFmtId="0" fontId="0" fillId="0" borderId="0" xfId="13" applyFont="1" applyFill="1" applyAlignment="1">
      <alignment horizontal="center" wrapText="1"/>
    </xf>
    <xf numFmtId="0" fontId="22" fillId="0" borderId="5" xfId="0" applyFont="1" applyFill="1" applyBorder="1" applyAlignment="1">
      <alignment horizontal="right" vertical="center" wrapText="1"/>
    </xf>
    <xf numFmtId="0" fontId="28" fillId="0" borderId="0" xfId="0" applyFont="1" applyFill="1"/>
    <xf numFmtId="0" fontId="13" fillId="0" borderId="0" xfId="13" applyFill="1" applyAlignment="1">
      <alignment horizontal="left" wrapText="1"/>
    </xf>
    <xf numFmtId="0" fontId="16" fillId="0" borderId="0" xfId="13" applyFont="1" applyFill="1"/>
    <xf numFmtId="0" fontId="16" fillId="0" borderId="0" xfId="13" applyFont="1" applyFill="1" applyBorder="1"/>
    <xf numFmtId="165" fontId="1" fillId="0" borderId="0" xfId="13" applyNumberFormat="1" applyFont="1" applyFill="1" applyBorder="1" applyAlignment="1">
      <alignment horizontal="center"/>
    </xf>
    <xf numFmtId="0" fontId="1" fillId="0" borderId="0" xfId="13" applyNumberFormat="1" applyFont="1" applyFill="1" applyAlignment="1">
      <alignment horizontal="center"/>
    </xf>
    <xf numFmtId="165" fontId="1" fillId="0" borderId="0" xfId="13" quotePrefix="1" applyNumberFormat="1" applyFont="1" applyFill="1" applyBorder="1" applyAlignment="1">
      <alignment horizontal="left"/>
    </xf>
    <xf numFmtId="166" fontId="1" fillId="0" borderId="0" xfId="13" applyNumberFormat="1" applyFont="1" applyFill="1" applyBorder="1" applyAlignment="1">
      <alignment horizontal="center"/>
    </xf>
    <xf numFmtId="165" fontId="1" fillId="0" borderId="0" xfId="13" applyNumberFormat="1" applyFont="1" applyFill="1" applyBorder="1"/>
    <xf numFmtId="165" fontId="1" fillId="0" borderId="0" xfId="13" applyNumberFormat="1" applyFont="1" applyFill="1" applyBorder="1" applyAlignment="1">
      <alignment horizontal="left"/>
    </xf>
    <xf numFmtId="0" fontId="1" fillId="0" borderId="0" xfId="13" applyNumberFormat="1" applyFont="1" applyFill="1" applyBorder="1" applyAlignment="1">
      <alignment horizontal="center"/>
    </xf>
    <xf numFmtId="165" fontId="1" fillId="0" borderId="0" xfId="13" applyNumberFormat="1" applyFont="1" applyFill="1" applyAlignment="1">
      <alignment horizontal="center"/>
    </xf>
    <xf numFmtId="165" fontId="29" fillId="0" borderId="0" xfId="13" applyNumberFormat="1" applyFont="1" applyFill="1" applyBorder="1"/>
    <xf numFmtId="0" fontId="30" fillId="0" borderId="0" xfId="13" applyFont="1" applyBorder="1"/>
    <xf numFmtId="0" fontId="17" fillId="3" borderId="1" xfId="9" applyFont="1" applyFill="1" applyBorder="1" applyAlignment="1" applyProtection="1">
      <alignment horizontal="center"/>
      <protection locked="0"/>
    </xf>
    <xf numFmtId="167" fontId="18" fillId="3" borderId="1" xfId="12" applyNumberFormat="1" applyFont="1" applyFill="1" applyBorder="1" applyProtection="1">
      <protection locked="0"/>
    </xf>
    <xf numFmtId="168" fontId="18" fillId="3" borderId="1" xfId="12" applyNumberFormat="1" applyFont="1" applyFill="1" applyBorder="1" applyProtection="1">
      <protection locked="0"/>
    </xf>
    <xf numFmtId="43" fontId="9" fillId="0" borderId="0" xfId="12" applyFont="1" applyFill="1" applyBorder="1"/>
    <xf numFmtId="43" fontId="9" fillId="0" borderId="0" xfId="12" applyNumberFormat="1" applyFont="1" applyFill="1" applyBorder="1" applyAlignment="1">
      <alignment horizontal="right" vertical="center"/>
    </xf>
    <xf numFmtId="43" fontId="9" fillId="0" borderId="10" xfId="12" applyFont="1" applyFill="1" applyBorder="1"/>
    <xf numFmtId="43" fontId="10" fillId="0" borderId="0" xfId="12" applyFont="1" applyFill="1" applyBorder="1" applyAlignment="1">
      <alignment horizontal="right"/>
    </xf>
    <xf numFmtId="0" fontId="10" fillId="0" borderId="9" xfId="1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 applyAlignment="1"/>
    <xf numFmtId="168" fontId="31" fillId="0" borderId="10" xfId="12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/>
    <xf numFmtId="43" fontId="9" fillId="4" borderId="1" xfId="12" applyFont="1" applyFill="1" applyBorder="1" applyProtection="1"/>
    <xf numFmtId="0" fontId="0" fillId="0" borderId="0" xfId="13" applyFont="1" applyFill="1" applyBorder="1"/>
    <xf numFmtId="43" fontId="13" fillId="0" borderId="0" xfId="12" applyFont="1"/>
    <xf numFmtId="165" fontId="0" fillId="0" borderId="0" xfId="13" applyNumberFormat="1" applyFont="1" applyFill="1" applyBorder="1"/>
    <xf numFmtId="0" fontId="0" fillId="0" borderId="0" xfId="13" applyFont="1"/>
    <xf numFmtId="0" fontId="22" fillId="0" borderId="0" xfId="0" applyFont="1" applyFill="1" applyBorder="1" applyAlignment="1">
      <alignment horizontal="center" vertical="top"/>
    </xf>
    <xf numFmtId="0" fontId="13" fillId="0" borderId="14" xfId="13" applyFill="1" applyBorder="1"/>
    <xf numFmtId="0" fontId="13" fillId="0" borderId="15" xfId="13" applyFill="1" applyBorder="1"/>
    <xf numFmtId="0" fontId="13" fillId="0" borderId="16" xfId="13" applyFill="1" applyBorder="1"/>
    <xf numFmtId="0" fontId="13" fillId="0" borderId="17" xfId="13" applyFill="1" applyBorder="1"/>
    <xf numFmtId="4" fontId="0" fillId="0" borderId="0" xfId="13" applyNumberFormat="1" applyFont="1" applyFill="1"/>
    <xf numFmtId="0" fontId="34" fillId="0" borderId="12" xfId="13" applyFont="1" applyFill="1" applyBorder="1" applyAlignment="1"/>
    <xf numFmtId="0" fontId="34" fillId="0" borderId="18" xfId="13" applyFont="1" applyFill="1" applyBorder="1" applyAlignment="1"/>
    <xf numFmtId="0" fontId="34" fillId="0" borderId="13" xfId="13" applyFont="1" applyFill="1" applyBorder="1" applyAlignment="1"/>
    <xf numFmtId="0" fontId="13" fillId="0" borderId="0" xfId="13" applyFill="1" applyAlignment="1">
      <alignment horizontal="center"/>
    </xf>
    <xf numFmtId="0" fontId="13" fillId="0" borderId="0" xfId="13" applyAlignment="1">
      <alignment horizontal="center"/>
    </xf>
    <xf numFmtId="0" fontId="0" fillId="0" borderId="0" xfId="13" applyFont="1" applyAlignment="1">
      <alignment horizontal="center"/>
    </xf>
    <xf numFmtId="0" fontId="0" fillId="0" borderId="0" xfId="13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43" fontId="9" fillId="0" borderId="0" xfId="12" applyFont="1" applyFill="1" applyBorder="1" applyAlignment="1">
      <alignment vertical="top"/>
    </xf>
    <xf numFmtId="0" fontId="9" fillId="0" borderId="0" xfId="0" quotePrefix="1" applyFont="1" applyFill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0" fillId="3" borderId="0" xfId="13" applyFont="1" applyFill="1" applyAlignment="1">
      <alignment horizontal="center" wrapText="1"/>
    </xf>
    <xf numFmtId="43" fontId="16" fillId="5" borderId="0" xfId="12" applyFont="1" applyFill="1" applyAlignment="1">
      <alignment horizontal="center" wrapText="1"/>
    </xf>
    <xf numFmtId="0" fontId="16" fillId="5" borderId="0" xfId="13" applyFont="1" applyFill="1" applyAlignment="1">
      <alignment horizontal="center" wrapText="1"/>
    </xf>
    <xf numFmtId="0" fontId="14" fillId="0" borderId="1" xfId="13" applyFont="1" applyFill="1" applyBorder="1"/>
    <xf numFmtId="0" fontId="15" fillId="0" borderId="1" xfId="13" applyFont="1" applyFill="1" applyBorder="1"/>
    <xf numFmtId="4" fontId="15" fillId="0" borderId="1" xfId="13" applyNumberFormat="1" applyFont="1" applyFill="1" applyBorder="1"/>
    <xf numFmtId="164" fontId="15" fillId="0" borderId="1" xfId="13" applyNumberFormat="1" applyFont="1" applyFill="1" applyBorder="1"/>
    <xf numFmtId="39" fontId="14" fillId="0" borderId="1" xfId="12" applyNumberFormat="1" applyFont="1" applyFill="1" applyBorder="1" applyAlignment="1">
      <alignment horizontal="right"/>
    </xf>
    <xf numFmtId="0" fontId="16" fillId="0" borderId="0" xfId="13" applyFont="1" applyBorder="1" applyAlignment="1">
      <alignment wrapText="1"/>
    </xf>
    <xf numFmtId="43" fontId="0" fillId="0" borderId="0" xfId="12" applyFont="1" applyFill="1" applyAlignment="1">
      <alignment wrapText="1"/>
    </xf>
    <xf numFmtId="0" fontId="0" fillId="0" borderId="0" xfId="13" applyFont="1" applyFill="1" applyBorder="1" applyAlignment="1">
      <alignment wrapText="1"/>
    </xf>
    <xf numFmtId="0" fontId="0" fillId="0" borderId="0" xfId="13" applyFont="1" applyFill="1" applyAlignment="1">
      <alignment wrapText="1"/>
    </xf>
    <xf numFmtId="43" fontId="16" fillId="0" borderId="0" xfId="12" applyFont="1" applyFill="1" applyAlignment="1">
      <alignment wrapText="1"/>
    </xf>
    <xf numFmtId="0" fontId="16" fillId="0" borderId="0" xfId="13" applyFont="1" applyFill="1" applyAlignment="1">
      <alignment wrapText="1"/>
    </xf>
    <xf numFmtId="164" fontId="0" fillId="0" borderId="0" xfId="13" applyNumberFormat="1" applyFont="1" applyFill="1" applyAlignment="1">
      <alignment wrapText="1"/>
    </xf>
    <xf numFmtId="43" fontId="16" fillId="0" borderId="0" xfId="12" applyFont="1" applyFill="1" applyAlignment="1">
      <alignment horizontal="center"/>
    </xf>
    <xf numFmtId="43" fontId="14" fillId="0" borderId="0" xfId="12" applyFont="1" applyFill="1" applyAlignment="1">
      <alignment horizontal="right"/>
    </xf>
    <xf numFmtId="43" fontId="14" fillId="0" borderId="0" xfId="12" quotePrefix="1" applyFont="1" applyFill="1" applyAlignment="1">
      <alignment horizontal="right"/>
    </xf>
    <xf numFmtId="2" fontId="14" fillId="0" borderId="0" xfId="13" quotePrefix="1" applyNumberFormat="1" applyFont="1" applyFill="1" applyAlignment="1">
      <alignment horizontal="right"/>
    </xf>
    <xf numFmtId="164" fontId="14" fillId="0" borderId="0" xfId="13" applyNumberFormat="1" applyFont="1" applyFill="1" applyAlignment="1">
      <alignment horizontal="right"/>
    </xf>
    <xf numFmtId="164" fontId="14" fillId="2" borderId="0" xfId="13" applyNumberFormat="1" applyFont="1" applyFill="1" applyAlignment="1">
      <alignment horizontal="right"/>
    </xf>
    <xf numFmtId="1" fontId="14" fillId="0" borderId="0" xfId="13" quotePrefix="1" applyNumberFormat="1" applyFont="1" applyFill="1" applyAlignment="1">
      <alignment horizontal="right"/>
    </xf>
    <xf numFmtId="0" fontId="0" fillId="0" borderId="0" xfId="0" applyAlignment="1">
      <alignment horizontal="right"/>
    </xf>
  </cellXfs>
  <cellStyles count="14">
    <cellStyle name="Comma" xfId="12" builtinId="3"/>
    <cellStyle name="Comma 2" xfId="1" xr:uid="{00000000-0005-0000-0000-000001000000}"/>
    <cellStyle name="Comma 3" xfId="2" xr:uid="{00000000-0005-0000-0000-000002000000}"/>
    <cellStyle name="Curren - Style1" xfId="3" xr:uid="{00000000-0005-0000-0000-000003000000}"/>
    <cellStyle name="Currency 2" xfId="4" xr:uid="{00000000-0005-0000-0000-000004000000}"/>
    <cellStyle name="Heading 1" xfId="9" builtinId="16"/>
    <cellStyle name="Heading 2" xfId="10" builtinId="17"/>
    <cellStyle name="Heading 3" xfId="11" builtinId="18"/>
    <cellStyle name="Normal" xfId="0" builtinId="0"/>
    <cellStyle name="Normal 2" xfId="5" xr:uid="{00000000-0005-0000-0000-000009000000}"/>
    <cellStyle name="Normal 3" xfId="6" xr:uid="{00000000-0005-0000-0000-00000A000000}"/>
    <cellStyle name="Normal 4" xfId="13" xr:uid="{00000000-0005-0000-0000-00000B000000}"/>
    <cellStyle name="Percen - Style2" xfId="7" xr:uid="{00000000-0005-0000-0000-00000C000000}"/>
    <cellStyle name="Percent 2" xfId="8" xr:uid="{00000000-0005-0000-0000-00000D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46"/>
  <sheetViews>
    <sheetView showGridLines="0" tabSelected="1" workbookViewId="0">
      <selection activeCell="D4" sqref="D4"/>
    </sheetView>
  </sheetViews>
  <sheetFormatPr defaultColWidth="0" defaultRowHeight="12.75" zeroHeight="1" x14ac:dyDescent="0.2"/>
  <cols>
    <col min="1" max="1" width="2.7109375" style="3" customWidth="1"/>
    <col min="2" max="2" width="16.5703125" style="3" customWidth="1"/>
    <col min="3" max="3" width="2.5703125" style="3" customWidth="1"/>
    <col min="4" max="4" width="15.85546875" style="3" customWidth="1"/>
    <col min="5" max="5" width="2.42578125" style="3" customWidth="1"/>
    <col min="6" max="6" width="1.28515625" style="3" customWidth="1"/>
    <col min="7" max="7" width="18.7109375" style="3" customWidth="1"/>
    <col min="8" max="8" width="2.140625" style="3" customWidth="1"/>
    <col min="9" max="9" width="15.140625" style="3" customWidth="1"/>
    <col min="10" max="10" width="1.42578125" style="3" customWidth="1"/>
    <col min="11" max="11" width="1.85546875" style="3" customWidth="1"/>
    <col min="12" max="12" width="13.5703125" style="3" customWidth="1"/>
    <col min="13" max="13" width="0.85546875" style="3" customWidth="1"/>
    <col min="14" max="14" width="14" style="3" customWidth="1"/>
    <col min="15" max="15" width="0.85546875" style="3" customWidth="1"/>
    <col min="16" max="16" width="11.7109375" style="3" customWidth="1"/>
    <col min="17" max="17" width="0.85546875" style="3" customWidth="1"/>
    <col min="18" max="16384" width="9.140625" style="3" hidden="1"/>
  </cols>
  <sheetData>
    <row r="1" spans="1:16" ht="17.25" x14ac:dyDescent="0.3">
      <c r="A1" s="45" t="s">
        <v>262</v>
      </c>
    </row>
    <row r="2" spans="1:16" s="46" customFormat="1" ht="17.25" x14ac:dyDescent="0.3">
      <c r="A2" s="45" t="s">
        <v>186</v>
      </c>
      <c r="B2" s="45"/>
      <c r="C2" s="45"/>
      <c r="D2" s="45"/>
      <c r="E2" s="45"/>
      <c r="F2" s="45"/>
      <c r="G2" s="1"/>
      <c r="H2" s="2"/>
      <c r="I2" s="2"/>
      <c r="J2" s="2"/>
      <c r="K2" s="2"/>
      <c r="L2" s="2"/>
    </row>
    <row r="3" spans="1:16" ht="9.9499999999999993" customHeight="1" x14ac:dyDescent="0.3">
      <c r="A3" s="61" t="s">
        <v>180</v>
      </c>
      <c r="B3" s="58"/>
      <c r="C3" s="58"/>
      <c r="D3" s="58"/>
      <c r="E3" s="58"/>
      <c r="F3" s="58"/>
      <c r="G3" s="58"/>
      <c r="H3" s="59"/>
      <c r="I3" s="59"/>
      <c r="J3" s="59"/>
      <c r="K3" s="59"/>
      <c r="L3" s="59"/>
      <c r="M3" s="60"/>
      <c r="N3" s="60"/>
      <c r="O3" s="60"/>
      <c r="P3" s="60"/>
    </row>
    <row r="4" spans="1:16" s="49" customFormat="1" ht="15.75" x14ac:dyDescent="0.25">
      <c r="A4" s="38" t="s">
        <v>181</v>
      </c>
      <c r="B4" s="38"/>
      <c r="C4" s="38"/>
      <c r="D4" s="83">
        <v>0</v>
      </c>
      <c r="E4" s="38"/>
      <c r="F4" s="38"/>
      <c r="G4" s="47" t="str">
        <f>LOOKUP($D$4,'School Numbers'!$D$9:$D$195,'School Numbers'!F9:F195)</f>
        <v xml:space="preserve"> </v>
      </c>
      <c r="H4" s="48"/>
      <c r="I4" s="48"/>
      <c r="J4" s="48"/>
      <c r="K4" s="48"/>
      <c r="L4" s="48"/>
      <c r="M4" s="48"/>
    </row>
    <row r="5" spans="1:16" ht="15" customHeight="1" x14ac:dyDescent="0.3">
      <c r="A5" s="61" t="s">
        <v>180</v>
      </c>
      <c r="B5" s="58"/>
      <c r="C5" s="58"/>
      <c r="D5" s="58"/>
      <c r="E5" s="58"/>
      <c r="F5" s="58"/>
      <c r="G5" s="58"/>
      <c r="H5" s="59"/>
      <c r="I5" s="59"/>
      <c r="J5" s="59"/>
      <c r="K5" s="59"/>
      <c r="L5" s="59"/>
      <c r="M5" s="60"/>
      <c r="N5" s="60"/>
      <c r="O5" s="60"/>
      <c r="P5" s="60"/>
    </row>
    <row r="6" spans="1:16" ht="17.25" x14ac:dyDescent="0.3">
      <c r="A6" s="4" t="s">
        <v>18</v>
      </c>
      <c r="J6" s="5"/>
      <c r="K6" s="5"/>
      <c r="L6" s="5"/>
    </row>
    <row r="7" spans="1:16" s="6" customFormat="1" ht="45" customHeight="1" x14ac:dyDescent="0.2">
      <c r="B7" s="7" t="s">
        <v>263</v>
      </c>
      <c r="C7" s="8"/>
      <c r="D7" s="7" t="s">
        <v>264</v>
      </c>
      <c r="E7" s="7"/>
      <c r="F7" s="7"/>
      <c r="G7" s="7" t="s">
        <v>17</v>
      </c>
      <c r="I7" s="50" t="s">
        <v>265</v>
      </c>
      <c r="L7" s="52" t="s">
        <v>289</v>
      </c>
    </row>
    <row r="8" spans="1:16" ht="20.100000000000001" customHeight="1" x14ac:dyDescent="0.2">
      <c r="B8" s="84"/>
      <c r="C8" s="10" t="s">
        <v>1</v>
      </c>
      <c r="D8" s="39">
        <f>LOOKUP($D$4,'School Numbers'!$D$9:$D$195,'School Numbers'!G9:G195)</f>
        <v>0</v>
      </c>
      <c r="E8" s="5" t="s">
        <v>0</v>
      </c>
      <c r="F8" s="5"/>
      <c r="G8" s="40">
        <f>IFERROR(+B8*D8,"N/A")</f>
        <v>0</v>
      </c>
      <c r="H8" s="6"/>
      <c r="I8" s="41">
        <f>LOOKUP($D$4,'School Numbers'!$D$9:$D$195,'School Numbers'!Q9:Q195)</f>
        <v>0</v>
      </c>
      <c r="J8" s="6"/>
      <c r="K8" s="6"/>
      <c r="L8" s="54" t="s">
        <v>266</v>
      </c>
    </row>
    <row r="9" spans="1:16" s="113" customFormat="1" ht="15" customHeight="1" x14ac:dyDescent="0.2">
      <c r="B9" s="114" t="s">
        <v>267</v>
      </c>
      <c r="D9" s="115"/>
      <c r="E9" s="115"/>
      <c r="F9" s="115"/>
      <c r="G9" s="116"/>
      <c r="H9" s="117"/>
      <c r="I9" s="116"/>
      <c r="K9" s="117"/>
      <c r="L9" s="116"/>
      <c r="N9" s="118"/>
      <c r="P9" s="100"/>
    </row>
    <row r="10" spans="1:16" s="113" customFormat="1" ht="15" customHeight="1" x14ac:dyDescent="0.2">
      <c r="B10" s="114" t="s">
        <v>268</v>
      </c>
      <c r="D10" s="115"/>
      <c r="E10" s="115"/>
      <c r="F10" s="115"/>
      <c r="G10" s="116"/>
      <c r="H10" s="117"/>
      <c r="I10" s="116"/>
      <c r="K10" s="117"/>
      <c r="L10" s="116"/>
      <c r="N10" s="118"/>
      <c r="P10" s="100"/>
    </row>
    <row r="11" spans="1:16" s="113" customFormat="1" ht="15" customHeight="1" x14ac:dyDescent="0.2">
      <c r="B11" s="114" t="s">
        <v>269</v>
      </c>
      <c r="D11" s="115"/>
      <c r="E11" s="115"/>
      <c r="F11" s="115"/>
      <c r="G11" s="116"/>
      <c r="H11" s="117"/>
      <c r="I11" s="116"/>
      <c r="K11" s="117"/>
      <c r="L11" s="116"/>
      <c r="N11" s="118"/>
      <c r="P11" s="100"/>
    </row>
    <row r="12" spans="1:16" ht="15" customHeight="1" x14ac:dyDescent="0.3">
      <c r="A12" s="61" t="s">
        <v>180</v>
      </c>
      <c r="B12" s="58"/>
      <c r="C12" s="58"/>
      <c r="D12" s="58"/>
      <c r="E12" s="58"/>
      <c r="F12" s="58"/>
      <c r="G12" s="58"/>
      <c r="H12" s="59"/>
      <c r="I12" s="59"/>
      <c r="J12" s="59"/>
      <c r="K12" s="59"/>
      <c r="L12" s="59"/>
      <c r="M12" s="60"/>
      <c r="N12" s="60"/>
      <c r="O12" s="60"/>
      <c r="P12" s="60"/>
    </row>
    <row r="13" spans="1:16" ht="17.25" x14ac:dyDescent="0.3">
      <c r="A13" s="4" t="s">
        <v>16</v>
      </c>
    </row>
    <row r="14" spans="1:16" ht="15" x14ac:dyDescent="0.25">
      <c r="A14" s="11"/>
      <c r="B14" s="12" t="s">
        <v>15</v>
      </c>
      <c r="H14" s="5"/>
      <c r="I14" s="5"/>
      <c r="J14" s="5"/>
      <c r="K14" s="5"/>
      <c r="L14" s="5"/>
    </row>
    <row r="15" spans="1:16" s="6" customFormat="1" ht="36.950000000000003" customHeight="1" x14ac:dyDescent="0.2">
      <c r="D15" s="7" t="s">
        <v>270</v>
      </c>
      <c r="E15" s="13"/>
      <c r="F15" s="13"/>
      <c r="G15" s="7" t="s">
        <v>271</v>
      </c>
      <c r="I15" s="57" t="s">
        <v>272</v>
      </c>
      <c r="J15" s="13"/>
      <c r="L15" s="7" t="s">
        <v>14</v>
      </c>
      <c r="N15" s="51" t="s">
        <v>273</v>
      </c>
      <c r="P15" s="52" t="s">
        <v>274</v>
      </c>
    </row>
    <row r="16" spans="1:16" ht="20.100000000000001" customHeight="1" x14ac:dyDescent="0.2">
      <c r="B16" s="3" t="s">
        <v>6</v>
      </c>
      <c r="D16" s="85">
        <v>0</v>
      </c>
      <c r="E16" s="14" t="s">
        <v>1</v>
      </c>
      <c r="F16" s="14" t="s">
        <v>13</v>
      </c>
      <c r="G16" s="39">
        <f>LOOKUP($D$4,'School Numbers'!$D$9:$D$195,'School Numbers'!J9:J195)</f>
        <v>0</v>
      </c>
      <c r="H16" s="15" t="s">
        <v>12</v>
      </c>
      <c r="I16" s="39">
        <f>LOOKUP($D$4,'School Numbers'!E9:E195,'School Numbers'!N9:N195)</f>
        <v>8194</v>
      </c>
      <c r="J16" s="3" t="s">
        <v>11</v>
      </c>
      <c r="K16" s="15" t="s">
        <v>0</v>
      </c>
      <c r="L16" s="39">
        <f>IFERROR(+D16*(G16+I16),"N/A")</f>
        <v>0</v>
      </c>
      <c r="N16" s="41">
        <f>LOOKUP($D$4,'School Numbers'!$D$9:$D$195,'School Numbers'!R9:R195)</f>
        <v>0</v>
      </c>
      <c r="P16" s="64" t="s">
        <v>182</v>
      </c>
    </row>
    <row r="17" spans="1:19" ht="20.100000000000001" customHeight="1" x14ac:dyDescent="0.2">
      <c r="B17" s="3" t="s">
        <v>5</v>
      </c>
      <c r="D17" s="85">
        <v>0</v>
      </c>
      <c r="E17" s="14" t="s">
        <v>1</v>
      </c>
      <c r="F17" s="14" t="s">
        <v>13</v>
      </c>
      <c r="G17" s="39">
        <f>LOOKUP($D$4,'School Numbers'!$D$9:$D$195,'School Numbers'!K9:K195)</f>
        <v>0</v>
      </c>
      <c r="H17" s="15" t="s">
        <v>12</v>
      </c>
      <c r="I17" s="39">
        <f>LOOKUP($D$4,'School Numbers'!E9:E195,'School Numbers'!N9:N195)</f>
        <v>8194</v>
      </c>
      <c r="J17" s="3" t="s">
        <v>11</v>
      </c>
      <c r="K17" s="15" t="s">
        <v>0</v>
      </c>
      <c r="L17" s="39">
        <f>IFERROR(+D17*(G17+I17),"N/A")</f>
        <v>0</v>
      </c>
      <c r="N17" s="41">
        <f>LOOKUP($D$4,'School Numbers'!$D$9:$D$195,'School Numbers'!S9:S195)</f>
        <v>0</v>
      </c>
      <c r="P17" s="54" t="s">
        <v>266</v>
      </c>
    </row>
    <row r="18" spans="1:19" x14ac:dyDescent="0.2"/>
    <row r="19" spans="1:19" s="113" customFormat="1" ht="15" customHeight="1" x14ac:dyDescent="0.2">
      <c r="B19" s="114" t="s">
        <v>267</v>
      </c>
      <c r="D19" s="115"/>
      <c r="E19" s="115"/>
      <c r="F19" s="115"/>
      <c r="G19" s="116"/>
      <c r="H19" s="117"/>
      <c r="I19" s="116"/>
      <c r="K19" s="117"/>
      <c r="L19" s="116"/>
      <c r="N19" s="118"/>
      <c r="P19" s="100"/>
    </row>
    <row r="20" spans="1:19" s="113" customFormat="1" ht="15" customHeight="1" x14ac:dyDescent="0.2">
      <c r="B20" s="114" t="s">
        <v>268</v>
      </c>
      <c r="D20" s="115"/>
      <c r="E20" s="115"/>
      <c r="F20" s="115"/>
      <c r="G20" s="116"/>
      <c r="H20" s="117"/>
      <c r="I20" s="116"/>
      <c r="K20" s="117"/>
      <c r="L20" s="116"/>
      <c r="N20" s="118"/>
      <c r="P20" s="100"/>
    </row>
    <row r="21" spans="1:19" s="113" customFormat="1" ht="15" customHeight="1" x14ac:dyDescent="0.2">
      <c r="B21" s="114" t="s">
        <v>275</v>
      </c>
      <c r="D21" s="115"/>
      <c r="E21" s="115"/>
      <c r="F21" s="115"/>
      <c r="G21" s="116"/>
      <c r="H21" s="117"/>
      <c r="I21" s="116"/>
      <c r="K21" s="117"/>
      <c r="L21" s="116"/>
      <c r="N21" s="118"/>
      <c r="P21" s="100"/>
    </row>
    <row r="22" spans="1:19" ht="12.95" customHeight="1" x14ac:dyDescent="0.3">
      <c r="A22" s="61" t="s">
        <v>180</v>
      </c>
      <c r="B22" s="58"/>
      <c r="C22" s="58"/>
      <c r="D22" s="58"/>
      <c r="E22" s="58"/>
      <c r="F22" s="58"/>
      <c r="G22" s="58"/>
      <c r="H22" s="59"/>
      <c r="I22" s="59"/>
      <c r="J22" s="59"/>
      <c r="K22" s="59"/>
      <c r="L22" s="59"/>
      <c r="M22" s="60"/>
      <c r="N22" s="60"/>
      <c r="O22" s="60"/>
      <c r="P22" s="60"/>
    </row>
    <row r="23" spans="1:19" ht="15" x14ac:dyDescent="0.25">
      <c r="B23" s="12" t="s">
        <v>10</v>
      </c>
      <c r="F23" s="5"/>
      <c r="G23" s="5"/>
      <c r="H23" s="5"/>
      <c r="I23" s="5"/>
      <c r="J23" s="5"/>
      <c r="K23" s="5"/>
      <c r="L23" s="5"/>
    </row>
    <row r="24" spans="1:19" s="6" customFormat="1" ht="36.950000000000003" customHeight="1" x14ac:dyDescent="0.2">
      <c r="D24" s="7" t="s">
        <v>276</v>
      </c>
      <c r="E24" s="13"/>
      <c r="F24" s="13"/>
      <c r="G24" s="7" t="s">
        <v>277</v>
      </c>
      <c r="H24" s="13"/>
      <c r="I24" s="7" t="s">
        <v>9</v>
      </c>
      <c r="J24" s="13" t="s">
        <v>4</v>
      </c>
      <c r="K24" s="13"/>
      <c r="L24" s="51" t="s">
        <v>278</v>
      </c>
      <c r="N24" s="55" t="s">
        <v>279</v>
      </c>
    </row>
    <row r="25" spans="1:19" ht="20.100000000000001" customHeight="1" x14ac:dyDescent="0.2">
      <c r="B25" s="3" t="s">
        <v>6</v>
      </c>
      <c r="D25" s="84">
        <v>0</v>
      </c>
      <c r="E25" s="5" t="s">
        <v>1</v>
      </c>
      <c r="F25" s="5"/>
      <c r="G25" s="9">
        <f>LOOKUP($D$4,'School Numbers'!$D$9:$D$195,'School Numbers'!L9:L195)</f>
        <v>0</v>
      </c>
      <c r="H25" s="10" t="s">
        <v>0</v>
      </c>
      <c r="I25" s="39">
        <f>IFERROR(+D25*G25,"N/A")</f>
        <v>0</v>
      </c>
      <c r="J25" s="5"/>
      <c r="K25" s="5"/>
      <c r="L25" s="42">
        <f>LOOKUP($D$4,'School Numbers'!$D$9:$D$195,'School Numbers'!T9:T195)</f>
        <v>0</v>
      </c>
      <c r="N25" s="65" t="s">
        <v>183</v>
      </c>
    </row>
    <row r="26" spans="1:19" ht="20.100000000000001" customHeight="1" x14ac:dyDescent="0.2">
      <c r="B26" s="3" t="s">
        <v>5</v>
      </c>
      <c r="D26" s="84">
        <v>0</v>
      </c>
      <c r="E26" s="5" t="s">
        <v>1</v>
      </c>
      <c r="F26" s="5"/>
      <c r="G26" s="9">
        <f>LOOKUP($D$4,'School Numbers'!$D$9:$D$195,'School Numbers'!M9:M195)</f>
        <v>0</v>
      </c>
      <c r="H26" s="10" t="s">
        <v>0</v>
      </c>
      <c r="I26" s="39">
        <f>IFERROR(+D26*G26,"N/A")</f>
        <v>0</v>
      </c>
      <c r="J26" s="5"/>
      <c r="K26" s="5"/>
      <c r="L26" s="42">
        <f>LOOKUP($D$4,'School Numbers'!$D$9:$D$195,'School Numbers'!U9:U195)</f>
        <v>0</v>
      </c>
      <c r="N26" s="66" t="s">
        <v>280</v>
      </c>
    </row>
    <row r="27" spans="1:19" ht="12.95" customHeight="1" x14ac:dyDescent="0.3">
      <c r="A27" s="61" t="s">
        <v>180</v>
      </c>
      <c r="B27" s="58"/>
      <c r="C27" s="58"/>
      <c r="D27" s="58"/>
      <c r="E27" s="58"/>
      <c r="F27" s="58"/>
      <c r="G27" s="58"/>
      <c r="H27" s="59"/>
      <c r="I27" s="59"/>
      <c r="J27" s="59"/>
      <c r="K27" s="59"/>
      <c r="L27" s="59"/>
      <c r="M27" s="60"/>
      <c r="N27" s="60"/>
      <c r="O27" s="60"/>
      <c r="P27" s="60"/>
    </row>
    <row r="28" spans="1:19" ht="15" x14ac:dyDescent="0.25">
      <c r="B28" s="12" t="s">
        <v>8</v>
      </c>
      <c r="H28" s="5"/>
      <c r="I28" s="5"/>
      <c r="J28" s="5"/>
      <c r="K28" s="5"/>
      <c r="L28" s="5"/>
    </row>
    <row r="29" spans="1:19" s="6" customFormat="1" ht="39.950000000000003" customHeight="1" x14ac:dyDescent="0.2">
      <c r="D29" s="7" t="str">
        <f>+D24</f>
        <v xml:space="preserve"> Days Present in 
2021-2022</v>
      </c>
      <c r="E29" s="7"/>
      <c r="G29" s="7" t="str">
        <f>+G24</f>
        <v>42% of Previous Year's (2020-2021) Gross 
Daily Tuition Rate</v>
      </c>
      <c r="H29" s="13"/>
      <c r="I29" s="7" t="s">
        <v>7</v>
      </c>
      <c r="J29" s="13" t="s">
        <v>4</v>
      </c>
      <c r="K29" s="13"/>
      <c r="L29" s="51" t="str">
        <f>+L24</f>
        <v xml:space="preserve">Days Present for the 2019-2020 School Year </v>
      </c>
      <c r="N29" s="52" t="str">
        <f>+N24</f>
        <v>Actual days present in 2021-2022 will be used</v>
      </c>
      <c r="S29" s="13"/>
    </row>
    <row r="30" spans="1:19" ht="20.100000000000001" customHeight="1" x14ac:dyDescent="0.2">
      <c r="B30" s="3" t="s">
        <v>6</v>
      </c>
      <c r="D30" s="84">
        <v>0</v>
      </c>
      <c r="E30" s="5" t="s">
        <v>1</v>
      </c>
      <c r="F30" s="5"/>
      <c r="G30" s="39">
        <f>LOOKUP($D$4,'School Numbers'!$D$9:$D$195,'School Numbers'!L9:L195)</f>
        <v>0</v>
      </c>
      <c r="H30" s="10" t="s">
        <v>0</v>
      </c>
      <c r="I30" s="39">
        <f>IFERROR(+D30*G30,"N/A")</f>
        <v>0</v>
      </c>
      <c r="J30" s="5"/>
      <c r="K30" s="5"/>
      <c r="L30" s="43" t="str">
        <f>LOOKUP($D$4,'School Numbers'!$D$9:$D$195,'School Numbers'!V9:V195)</f>
        <v>N/A</v>
      </c>
      <c r="N30" s="53" t="str">
        <f>+N25</f>
        <v xml:space="preserve">for payment in </v>
      </c>
    </row>
    <row r="31" spans="1:19" ht="20.100000000000001" customHeight="1" x14ac:dyDescent="0.2">
      <c r="B31" s="3" t="s">
        <v>5</v>
      </c>
      <c r="D31" s="84">
        <v>0</v>
      </c>
      <c r="E31" s="5" t="s">
        <v>1</v>
      </c>
      <c r="F31" s="5"/>
      <c r="G31" s="39">
        <f>LOOKUP($D$4,'School Numbers'!$D$9:$D$195,'School Numbers'!M9:M195)</f>
        <v>0</v>
      </c>
      <c r="H31" s="10" t="s">
        <v>0</v>
      </c>
      <c r="I31" s="39">
        <f>IFERROR(+D31*G31,"N/A")</f>
        <v>0</v>
      </c>
      <c r="J31" s="5"/>
      <c r="K31" s="5"/>
      <c r="L31" s="43" t="str">
        <f>LOOKUP($D$4,'School Numbers'!$D$9:$D$195,'School Numbers'!W9:W195)</f>
        <v>N/A</v>
      </c>
      <c r="N31" s="54" t="str">
        <f>+N26</f>
        <v>2021-2022</v>
      </c>
    </row>
    <row r="32" spans="1:19" ht="12.95" customHeight="1" x14ac:dyDescent="0.3">
      <c r="A32" s="61" t="s">
        <v>180</v>
      </c>
      <c r="B32" s="58"/>
      <c r="C32" s="58"/>
      <c r="D32" s="58"/>
      <c r="E32" s="58"/>
      <c r="F32" s="58"/>
      <c r="G32" s="58"/>
      <c r="H32" s="59"/>
      <c r="I32" s="59"/>
      <c r="J32" s="59"/>
      <c r="K32" s="59"/>
      <c r="L32" s="59"/>
      <c r="M32" s="60"/>
      <c r="N32" s="60"/>
      <c r="O32" s="60"/>
      <c r="P32" s="60"/>
    </row>
    <row r="33" spans="1:16" ht="15" customHeight="1" x14ac:dyDescent="0.25">
      <c r="B33" s="12" t="s">
        <v>19</v>
      </c>
      <c r="H33" s="5"/>
      <c r="I33" s="5"/>
      <c r="J33" s="5"/>
      <c r="K33" s="5"/>
      <c r="L33" s="5"/>
    </row>
    <row r="34" spans="1:16" s="6" customFormat="1" ht="39.950000000000003" customHeight="1" x14ac:dyDescent="0.2">
      <c r="D34" s="7" t="s">
        <v>281</v>
      </c>
      <c r="E34" s="7" t="s">
        <v>4</v>
      </c>
      <c r="F34" s="13" t="s">
        <v>4</v>
      </c>
      <c r="G34" s="7" t="s">
        <v>282</v>
      </c>
      <c r="H34" s="13"/>
      <c r="I34" s="7" t="s">
        <v>7</v>
      </c>
      <c r="J34" s="13" t="s">
        <v>4</v>
      </c>
      <c r="K34" s="13"/>
      <c r="L34" s="68" t="s">
        <v>283</v>
      </c>
      <c r="N34" s="52" t="s">
        <v>284</v>
      </c>
    </row>
    <row r="35" spans="1:16" ht="20.100000000000001" customHeight="1" x14ac:dyDescent="0.2">
      <c r="B35" s="3" t="s">
        <v>6</v>
      </c>
      <c r="D35" s="84">
        <v>0</v>
      </c>
      <c r="E35" s="5" t="s">
        <v>1</v>
      </c>
      <c r="F35" s="5"/>
      <c r="G35" s="39">
        <f>IFERROR(ROUND(G30/2,2),"N/A")</f>
        <v>0</v>
      </c>
      <c r="H35" s="10" t="s">
        <v>0</v>
      </c>
      <c r="I35" s="39">
        <f>IFERROR(+D35*G35,"N/A")</f>
        <v>0</v>
      </c>
      <c r="J35" s="5"/>
      <c r="K35" s="5"/>
      <c r="L35" s="43" t="str">
        <f>LOOKUP($D$4,'School Numbers'!$D$9:$D$195,'School Numbers'!X9:X195)</f>
        <v>N/A</v>
      </c>
      <c r="N35" s="53" t="str">
        <f>+N30</f>
        <v xml:space="preserve">for payment in </v>
      </c>
    </row>
    <row r="36" spans="1:16" ht="20.100000000000001" customHeight="1" x14ac:dyDescent="0.2">
      <c r="B36" s="3" t="s">
        <v>5</v>
      </c>
      <c r="D36" s="84">
        <v>0</v>
      </c>
      <c r="E36" s="5" t="s">
        <v>1</v>
      </c>
      <c r="F36" s="5"/>
      <c r="G36" s="39">
        <f>IFERROR(ROUND(G31/2,2),"N/A")</f>
        <v>0</v>
      </c>
      <c r="H36" s="10" t="s">
        <v>0</v>
      </c>
      <c r="I36" s="39">
        <f>IFERROR(+D36*G36,"N/A")</f>
        <v>0</v>
      </c>
      <c r="J36" s="5"/>
      <c r="K36" s="5"/>
      <c r="L36" s="43" t="str">
        <f>LOOKUP($D$4,'School Numbers'!$D$9:$D$195,'School Numbers'!Y9:Y195)</f>
        <v>N/A</v>
      </c>
      <c r="N36" s="54" t="str">
        <f>+N31</f>
        <v>2021-2022</v>
      </c>
    </row>
    <row r="37" spans="1:16" ht="15" customHeight="1" x14ac:dyDescent="0.3">
      <c r="A37" s="61" t="s">
        <v>180</v>
      </c>
      <c r="B37" s="58"/>
      <c r="C37" s="58"/>
      <c r="D37" s="58"/>
      <c r="E37" s="58"/>
      <c r="F37" s="58"/>
      <c r="G37" s="58"/>
      <c r="H37" s="59"/>
      <c r="I37" s="59"/>
      <c r="J37" s="59"/>
      <c r="K37" s="59"/>
      <c r="L37" s="59"/>
      <c r="M37" s="60"/>
      <c r="N37" s="60"/>
      <c r="O37" s="60"/>
      <c r="P37" s="60"/>
    </row>
    <row r="38" spans="1:16" ht="17.25" x14ac:dyDescent="0.3">
      <c r="A38" s="4" t="s">
        <v>3</v>
      </c>
      <c r="I38" s="5"/>
      <c r="J38" s="5"/>
      <c r="K38" s="5"/>
      <c r="L38" s="5"/>
    </row>
    <row r="39" spans="1:16" s="8" customFormat="1" ht="63.95" customHeight="1" x14ac:dyDescent="0.2">
      <c r="B39" s="56" t="s">
        <v>285</v>
      </c>
      <c r="D39" s="7" t="s">
        <v>286</v>
      </c>
      <c r="E39" s="13"/>
      <c r="F39" s="13"/>
      <c r="G39" s="7" t="s">
        <v>2</v>
      </c>
      <c r="H39" s="5"/>
      <c r="I39" s="51" t="s">
        <v>287</v>
      </c>
      <c r="J39" s="5"/>
      <c r="K39" s="5"/>
      <c r="L39" s="5"/>
    </row>
    <row r="40" spans="1:16" ht="20.100000000000001" customHeight="1" x14ac:dyDescent="0.2">
      <c r="B40" s="95">
        <f>LOOKUP($D$4,'School Numbers'!$D$9:$D$195,'School Numbers'!O9:O195)</f>
        <v>0</v>
      </c>
      <c r="C40" s="10" t="s">
        <v>1</v>
      </c>
      <c r="D40" s="39">
        <f>+I16</f>
        <v>8194</v>
      </c>
      <c r="E40" s="5" t="s">
        <v>0</v>
      </c>
      <c r="F40" s="5"/>
      <c r="G40" s="39">
        <f>IFERROR(+B40*D40,"N/A")</f>
        <v>0</v>
      </c>
      <c r="H40" s="5"/>
      <c r="I40" s="44">
        <f>LOOKUP($D$4,'School Numbers'!$D$9:$D$195,'School Numbers'!P9:P195)</f>
        <v>0</v>
      </c>
      <c r="J40" s="5"/>
      <c r="K40" s="5"/>
      <c r="L40" s="5"/>
      <c r="M40" s="8"/>
    </row>
    <row r="41" spans="1:16" ht="20.100000000000001" customHeight="1" x14ac:dyDescent="0.2">
      <c r="B41" s="86"/>
      <c r="C41" s="10"/>
      <c r="D41" s="86"/>
      <c r="E41" s="5"/>
      <c r="F41" s="5"/>
      <c r="G41" s="86"/>
      <c r="H41" s="5"/>
      <c r="I41" s="87"/>
      <c r="J41" s="5"/>
      <c r="K41" s="5"/>
      <c r="L41" s="5"/>
      <c r="M41" s="8"/>
    </row>
    <row r="42" spans="1:16" ht="20.100000000000001" customHeight="1" x14ac:dyDescent="0.3">
      <c r="A42" s="90" t="s">
        <v>290</v>
      </c>
      <c r="B42" s="88"/>
      <c r="C42" s="91"/>
      <c r="D42" s="88"/>
      <c r="E42" s="92"/>
      <c r="F42" s="92"/>
      <c r="G42" s="88"/>
      <c r="H42" s="92"/>
      <c r="I42" s="93">
        <f>+G8+L16+L17+I25+I26+I30+I35+I36+G40</f>
        <v>0</v>
      </c>
      <c r="J42" s="92"/>
      <c r="K42" s="94"/>
      <c r="L42" s="5"/>
      <c r="M42" s="8"/>
      <c r="N42" s="89" t="s">
        <v>4</v>
      </c>
    </row>
    <row r="43" spans="1:16" ht="19.5" x14ac:dyDescent="0.3">
      <c r="A43" s="61" t="s">
        <v>180</v>
      </c>
      <c r="B43" s="58"/>
      <c r="C43" s="58"/>
      <c r="D43" s="58"/>
      <c r="E43" s="58"/>
      <c r="F43" s="58"/>
      <c r="G43" s="58"/>
      <c r="H43" s="59"/>
      <c r="I43" s="59"/>
      <c r="J43" s="59"/>
      <c r="K43" s="59"/>
      <c r="L43" s="59"/>
      <c r="M43" s="60"/>
      <c r="N43" s="60"/>
      <c r="O43" s="60"/>
      <c r="P43" s="60"/>
    </row>
    <row r="44" spans="1:16" ht="15" x14ac:dyDescent="0.25">
      <c r="A44" s="69" t="s">
        <v>288</v>
      </c>
    </row>
    <row r="45" spans="1:16" ht="19.5" x14ac:dyDescent="0.3">
      <c r="A45" s="61" t="s">
        <v>185</v>
      </c>
      <c r="B45" s="61"/>
      <c r="C45" s="61"/>
      <c r="D45" s="61"/>
      <c r="E45" s="61"/>
      <c r="F45" s="61"/>
      <c r="G45" s="61"/>
      <c r="H45" s="62"/>
      <c r="I45" s="62"/>
      <c r="J45" s="62"/>
      <c r="K45" s="62"/>
      <c r="L45" s="62"/>
      <c r="M45" s="63"/>
      <c r="N45" s="63"/>
      <c r="O45" s="63"/>
      <c r="P45" s="63"/>
    </row>
    <row r="46" spans="1:16" hidden="1" x14ac:dyDescent="0.2"/>
  </sheetData>
  <sheetProtection algorithmName="SHA-512" hashValue="ERPpYHwBt2sdMphlARLsRN1aEIA5on8rxnXj6ddnCDivIWnW6cGyXfWZvi1OlcDjWudsYAdRZQKVfoCcCUSNXQ==" saltValue="B60Qw2u7TUghSHmFTZbqog==" spinCount="100000" sheet="1" objects="1" scenarios="1"/>
  <pageMargins left="0.2" right="0.15" top="0.4" bottom="0.25" header="0.53" footer="0.25"/>
  <pageSetup scale="83" orientation="portrait" r:id="rId1"/>
  <headerFooter alignWithMargins="0">
    <oddFooter xml:space="preserve">&amp;L&amp;8&amp;F
&amp;A&amp;R&amp;8&amp;D
&amp;T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C233"/>
  <sheetViews>
    <sheetView zoomScaleNormal="100" workbookViewId="0">
      <pane xSplit="6" ySplit="8" topLeftCell="O9" activePane="bottomRight" state="frozen"/>
      <selection activeCell="D20" sqref="D20:F20"/>
      <selection pane="topRight" activeCell="D20" sqref="D20:F20"/>
      <selection pane="bottomLeft" activeCell="D20" sqref="D20:F20"/>
      <selection pane="bottomRight" activeCell="A7" sqref="A7"/>
    </sheetView>
  </sheetViews>
  <sheetFormatPr defaultColWidth="9.140625" defaultRowHeight="12.75" x14ac:dyDescent="0.2"/>
  <cols>
    <col min="1" max="1" width="9.140625" style="110"/>
    <col min="2" max="2" width="50.7109375" style="16" customWidth="1"/>
    <col min="3" max="3" width="9.140625" style="16" hidden="1" customWidth="1"/>
    <col min="4" max="4" width="8.7109375" style="19" hidden="1" customWidth="1"/>
    <col min="5" max="5" width="7.28515625" style="19" hidden="1" customWidth="1"/>
    <col min="6" max="6" width="9.5703125" style="19" hidden="1" customWidth="1"/>
    <col min="7" max="7" width="12.28515625" style="18" hidden="1" customWidth="1"/>
    <col min="8" max="9" width="10.5703125" style="18" hidden="1" customWidth="1"/>
    <col min="10" max="25" width="10.7109375" style="17" hidden="1" customWidth="1"/>
    <col min="26" max="35" width="9.140625" style="16" customWidth="1"/>
    <col min="36" max="16384" width="9.140625" style="16"/>
  </cols>
  <sheetData>
    <row r="1" spans="1:25" s="17" customFormat="1" hidden="1" x14ac:dyDescent="0.2">
      <c r="A1" s="109"/>
      <c r="D1" s="71" t="s">
        <v>179</v>
      </c>
      <c r="R1" s="101"/>
      <c r="S1" s="102"/>
    </row>
    <row r="2" spans="1:25" s="17" customFormat="1" hidden="1" x14ac:dyDescent="0.2">
      <c r="A2" s="109"/>
      <c r="D2" s="72" t="s">
        <v>178</v>
      </c>
      <c r="H2" s="17" t="s">
        <v>177</v>
      </c>
      <c r="R2" s="103"/>
      <c r="S2" s="104"/>
    </row>
    <row r="3" spans="1:25" s="17" customFormat="1" hidden="1" x14ac:dyDescent="0.2">
      <c r="A3" s="109"/>
      <c r="D3" s="72" t="s">
        <v>176</v>
      </c>
      <c r="R3" s="103"/>
      <c r="S3" s="104"/>
    </row>
    <row r="4" spans="1:25" s="17" customFormat="1" hidden="1" x14ac:dyDescent="0.2">
      <c r="A4" s="109"/>
      <c r="D4" s="96" t="s">
        <v>190</v>
      </c>
      <c r="R4" s="103"/>
      <c r="S4" s="104"/>
    </row>
    <row r="5" spans="1:25" s="17" customFormat="1" ht="13.5" hidden="1" thickBot="1" x14ac:dyDescent="0.25">
      <c r="A5" s="109"/>
      <c r="D5" s="20" t="s">
        <v>186</v>
      </c>
      <c r="L5" s="71" t="s">
        <v>238</v>
      </c>
      <c r="R5" s="103"/>
      <c r="S5" s="104"/>
    </row>
    <row r="6" spans="1:25" s="17" customFormat="1" ht="13.5" hidden="1" thickBot="1" x14ac:dyDescent="0.25">
      <c r="A6" s="109"/>
      <c r="D6" s="20"/>
      <c r="Q6" s="106" t="s">
        <v>208</v>
      </c>
      <c r="R6" s="107"/>
      <c r="S6" s="108"/>
    </row>
    <row r="7" spans="1:25" s="17" customFormat="1" ht="76.5" x14ac:dyDescent="0.2">
      <c r="A7" s="112" t="s">
        <v>209</v>
      </c>
      <c r="D7" s="67" t="s">
        <v>187</v>
      </c>
      <c r="E7" s="37" t="s">
        <v>175</v>
      </c>
      <c r="F7" s="70" t="s">
        <v>174</v>
      </c>
      <c r="G7" s="67" t="s">
        <v>231</v>
      </c>
      <c r="H7" s="67" t="s">
        <v>232</v>
      </c>
      <c r="I7" s="67" t="s">
        <v>233</v>
      </c>
      <c r="J7" s="67" t="s">
        <v>234</v>
      </c>
      <c r="K7" s="67" t="s">
        <v>235</v>
      </c>
      <c r="L7" s="119" t="s">
        <v>236</v>
      </c>
      <c r="M7" s="119" t="s">
        <v>237</v>
      </c>
      <c r="N7" s="67" t="s">
        <v>239</v>
      </c>
      <c r="O7" s="67" t="s">
        <v>240</v>
      </c>
      <c r="P7" s="67" t="s">
        <v>189</v>
      </c>
      <c r="Q7" s="120" t="s">
        <v>243</v>
      </c>
      <c r="R7" s="121" t="s">
        <v>241</v>
      </c>
      <c r="S7" s="121" t="s">
        <v>242</v>
      </c>
      <c r="T7" s="67" t="s">
        <v>244</v>
      </c>
      <c r="U7" s="67" t="s">
        <v>245</v>
      </c>
      <c r="V7" s="67" t="s">
        <v>246</v>
      </c>
      <c r="W7" s="67" t="s">
        <v>247</v>
      </c>
      <c r="X7" s="67" t="s">
        <v>248</v>
      </c>
      <c r="Y7" s="67" t="s">
        <v>249</v>
      </c>
    </row>
    <row r="8" spans="1:25" s="17" customFormat="1" x14ac:dyDescent="0.2">
      <c r="A8" s="109"/>
      <c r="D8" s="18"/>
      <c r="E8" s="18"/>
      <c r="F8" s="18"/>
      <c r="G8" s="18"/>
      <c r="H8" s="18"/>
      <c r="I8" s="18"/>
    </row>
    <row r="9" spans="1:25" x14ac:dyDescent="0.2">
      <c r="D9" s="34">
        <v>0</v>
      </c>
      <c r="E9" s="36">
        <v>0</v>
      </c>
      <c r="F9" s="35" t="s">
        <v>4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7">
        <v>8194</v>
      </c>
      <c r="O9" s="23">
        <v>0</v>
      </c>
      <c r="P9" s="23">
        <v>0</v>
      </c>
      <c r="Q9" s="135"/>
      <c r="R9" s="23">
        <v>0</v>
      </c>
      <c r="S9" s="23">
        <v>0</v>
      </c>
      <c r="T9" s="23">
        <v>0</v>
      </c>
      <c r="U9" s="23">
        <v>0</v>
      </c>
      <c r="V9" s="23" t="s">
        <v>26</v>
      </c>
      <c r="W9" s="23" t="s">
        <v>26</v>
      </c>
      <c r="X9" s="23" t="s">
        <v>26</v>
      </c>
      <c r="Y9" s="23" t="s">
        <v>26</v>
      </c>
    </row>
    <row r="10" spans="1:25" x14ac:dyDescent="0.2">
      <c r="A10" s="110">
        <v>1</v>
      </c>
      <c r="B10" s="16" t="s">
        <v>173</v>
      </c>
      <c r="C10" s="97">
        <f>+A10-D10</f>
        <v>0</v>
      </c>
      <c r="D10" s="73">
        <v>1</v>
      </c>
      <c r="E10" s="74">
        <v>1</v>
      </c>
      <c r="F10" s="75" t="s">
        <v>173</v>
      </c>
      <c r="G10" s="27">
        <v>5637.69</v>
      </c>
      <c r="H10" s="27">
        <v>1038.1199999999999</v>
      </c>
      <c r="I10" s="27">
        <v>1182.22</v>
      </c>
      <c r="J10" s="26">
        <f>IF(H10="N/A","N/A",ROUND(H10*9*0.42,2))</f>
        <v>3924.09</v>
      </c>
      <c r="K10" s="26">
        <f t="shared" ref="K10:K41" si="0">IF(I10="N/A","N/A",ROUND(I10*9*0.42,2))</f>
        <v>4468.79</v>
      </c>
      <c r="L10" s="26">
        <f>IF(H10="N/A","N/A",ROUND((H10*0.42)/20,2))</f>
        <v>21.8</v>
      </c>
      <c r="M10" s="26">
        <f t="shared" ref="L10:M15" si="1">IF(I10="N/A","N/A",ROUND((I10*0.42)/20,2))</f>
        <v>24.83</v>
      </c>
      <c r="N10" s="27">
        <v>8194</v>
      </c>
      <c r="O10" s="23">
        <v>90.39</v>
      </c>
      <c r="P10" s="23">
        <v>84.36</v>
      </c>
      <c r="Q10" s="136"/>
      <c r="R10" s="137"/>
      <c r="S10" s="137"/>
      <c r="T10" s="138">
        <v>5852</v>
      </c>
      <c r="U10" s="138">
        <v>4589</v>
      </c>
      <c r="V10" s="139">
        <v>80</v>
      </c>
      <c r="W10" s="139">
        <v>3150</v>
      </c>
      <c r="X10" s="139">
        <v>0</v>
      </c>
      <c r="Y10" s="139">
        <v>201.4</v>
      </c>
    </row>
    <row r="11" spans="1:25" x14ac:dyDescent="0.2">
      <c r="A11" s="110">
        <v>2</v>
      </c>
      <c r="B11" s="16" t="s">
        <v>210</v>
      </c>
      <c r="C11" s="97">
        <f t="shared" ref="C11:C41" si="2">+A11-D11</f>
        <v>0</v>
      </c>
      <c r="D11" s="73">
        <v>2</v>
      </c>
      <c r="E11" s="74">
        <v>2</v>
      </c>
      <c r="F11" s="75" t="s">
        <v>210</v>
      </c>
      <c r="G11" s="27">
        <v>5494.73</v>
      </c>
      <c r="H11" s="27">
        <v>727.87</v>
      </c>
      <c r="I11" s="27">
        <v>792.18</v>
      </c>
      <c r="J11" s="26">
        <f t="shared" ref="J11:K74" si="3">IF(H11="N/A","N/A",ROUND(H11*9*0.42,2))</f>
        <v>2751.35</v>
      </c>
      <c r="K11" s="26">
        <f t="shared" si="0"/>
        <v>2994.44</v>
      </c>
      <c r="L11" s="26">
        <f t="shared" si="1"/>
        <v>15.29</v>
      </c>
      <c r="M11" s="26">
        <f t="shared" si="1"/>
        <v>16.64</v>
      </c>
      <c r="N11" s="27">
        <v>8194</v>
      </c>
      <c r="O11" s="23">
        <v>0</v>
      </c>
      <c r="P11" s="23">
        <v>0</v>
      </c>
      <c r="Q11" s="136"/>
      <c r="R11" s="137">
        <v>0</v>
      </c>
      <c r="S11" s="137">
        <v>0</v>
      </c>
      <c r="T11" s="138">
        <v>6003.1</v>
      </c>
      <c r="U11" s="138">
        <v>7830.3</v>
      </c>
      <c r="V11" s="23" t="s">
        <v>26</v>
      </c>
      <c r="W11" s="23" t="s">
        <v>26</v>
      </c>
      <c r="X11" s="23" t="s">
        <v>26</v>
      </c>
      <c r="Y11" s="23" t="s">
        <v>26</v>
      </c>
    </row>
    <row r="12" spans="1:25" x14ac:dyDescent="0.2">
      <c r="A12" s="110">
        <v>2.1</v>
      </c>
      <c r="B12" s="16" t="s">
        <v>172</v>
      </c>
      <c r="C12" s="97">
        <f t="shared" si="2"/>
        <v>0</v>
      </c>
      <c r="D12" s="76">
        <v>2.1</v>
      </c>
      <c r="E12" s="74">
        <v>116</v>
      </c>
      <c r="F12" s="77" t="s">
        <v>172</v>
      </c>
      <c r="G12" s="27">
        <v>9469.41</v>
      </c>
      <c r="H12" s="27" t="s">
        <v>26</v>
      </c>
      <c r="I12" s="27">
        <v>1104.31</v>
      </c>
      <c r="J12" s="26" t="str">
        <f t="shared" si="3"/>
        <v>N/A</v>
      </c>
      <c r="K12" s="26">
        <f t="shared" si="0"/>
        <v>4174.29</v>
      </c>
      <c r="L12" s="26" t="str">
        <f t="shared" si="1"/>
        <v>N/A</v>
      </c>
      <c r="M12" s="26">
        <f t="shared" si="1"/>
        <v>23.19</v>
      </c>
      <c r="N12" s="27">
        <v>8194</v>
      </c>
      <c r="O12" s="23">
        <v>0.11</v>
      </c>
      <c r="P12" s="23">
        <v>1.1200000000000001</v>
      </c>
      <c r="Q12" s="136"/>
      <c r="R12" s="137"/>
      <c r="S12" s="140"/>
      <c r="T12" s="138"/>
      <c r="U12" s="138"/>
      <c r="V12" s="23" t="s">
        <v>26</v>
      </c>
      <c r="W12" s="23" t="s">
        <v>26</v>
      </c>
      <c r="X12" s="23" t="s">
        <v>26</v>
      </c>
      <c r="Y12" s="23" t="s">
        <v>26</v>
      </c>
    </row>
    <row r="13" spans="1:25" x14ac:dyDescent="0.2">
      <c r="A13" s="110">
        <v>2.2999999999999998</v>
      </c>
      <c r="B13" s="16" t="s">
        <v>171</v>
      </c>
      <c r="C13" s="97">
        <f t="shared" si="2"/>
        <v>0</v>
      </c>
      <c r="D13" s="76">
        <v>2.2999999999999998</v>
      </c>
      <c r="E13" s="74">
        <v>117</v>
      </c>
      <c r="F13" s="77" t="s">
        <v>171</v>
      </c>
      <c r="G13" s="27">
        <v>9261.76</v>
      </c>
      <c r="H13" s="27" t="s">
        <v>26</v>
      </c>
      <c r="I13" s="27">
        <v>1157.3900000000001</v>
      </c>
      <c r="J13" s="26" t="str">
        <f t="shared" si="3"/>
        <v>N/A</v>
      </c>
      <c r="K13" s="26">
        <f t="shared" si="0"/>
        <v>4374.93</v>
      </c>
      <c r="L13" s="26" t="str">
        <f t="shared" si="1"/>
        <v>N/A</v>
      </c>
      <c r="M13" s="26">
        <f t="shared" si="1"/>
        <v>24.31</v>
      </c>
      <c r="N13" s="27">
        <v>8194</v>
      </c>
      <c r="O13" s="23">
        <v>0</v>
      </c>
      <c r="P13" s="23">
        <v>0</v>
      </c>
      <c r="Q13" s="136"/>
      <c r="R13" s="137"/>
      <c r="S13" s="140"/>
      <c r="T13" s="138"/>
      <c r="U13" s="138"/>
      <c r="V13" s="23" t="s">
        <v>26</v>
      </c>
      <c r="W13" s="23" t="s">
        <v>26</v>
      </c>
      <c r="X13" s="23" t="s">
        <v>26</v>
      </c>
      <c r="Y13" s="23" t="s">
        <v>26</v>
      </c>
    </row>
    <row r="14" spans="1:25" x14ac:dyDescent="0.2">
      <c r="A14" s="110">
        <v>3</v>
      </c>
      <c r="B14" s="16" t="s">
        <v>170</v>
      </c>
      <c r="C14" s="97">
        <f t="shared" si="2"/>
        <v>0</v>
      </c>
      <c r="D14" s="73">
        <v>3</v>
      </c>
      <c r="E14" s="74">
        <v>3</v>
      </c>
      <c r="F14" s="75" t="s">
        <v>170</v>
      </c>
      <c r="G14" s="27">
        <v>5355.01</v>
      </c>
      <c r="H14" s="27">
        <v>716.48</v>
      </c>
      <c r="I14" s="27">
        <v>878.41</v>
      </c>
      <c r="J14" s="26">
        <f t="shared" si="3"/>
        <v>2708.29</v>
      </c>
      <c r="K14" s="26">
        <f t="shared" si="0"/>
        <v>3320.39</v>
      </c>
      <c r="L14" s="26">
        <f t="shared" si="1"/>
        <v>15.05</v>
      </c>
      <c r="M14" s="26">
        <f t="shared" si="1"/>
        <v>18.45</v>
      </c>
      <c r="N14" s="27">
        <v>8194</v>
      </c>
      <c r="O14" s="23">
        <v>18.04</v>
      </c>
      <c r="P14" s="23">
        <v>14.17</v>
      </c>
      <c r="Q14" s="136"/>
      <c r="R14" s="137"/>
      <c r="S14" s="137"/>
      <c r="T14" s="138">
        <v>709</v>
      </c>
      <c r="U14" s="138">
        <v>455</v>
      </c>
      <c r="V14" s="23" t="s">
        <v>26</v>
      </c>
      <c r="W14" s="23" t="s">
        <v>26</v>
      </c>
      <c r="X14" s="23" t="s">
        <v>26</v>
      </c>
      <c r="Y14" s="23" t="s">
        <v>26</v>
      </c>
    </row>
    <row r="15" spans="1:25" x14ac:dyDescent="0.2">
      <c r="A15" s="110">
        <v>11</v>
      </c>
      <c r="B15" s="16" t="s">
        <v>169</v>
      </c>
      <c r="C15" s="97">
        <f t="shared" si="2"/>
        <v>0</v>
      </c>
      <c r="D15" s="73">
        <v>11</v>
      </c>
      <c r="E15" s="74">
        <v>4</v>
      </c>
      <c r="F15" s="75" t="s">
        <v>169</v>
      </c>
      <c r="G15" s="27">
        <v>9281.98</v>
      </c>
      <c r="H15" s="27">
        <v>1202.25</v>
      </c>
      <c r="I15" s="27">
        <v>1349.52</v>
      </c>
      <c r="J15" s="26">
        <f t="shared" si="3"/>
        <v>4544.51</v>
      </c>
      <c r="K15" s="26">
        <f t="shared" si="0"/>
        <v>5101.1899999999996</v>
      </c>
      <c r="L15" s="26">
        <f t="shared" si="1"/>
        <v>25.25</v>
      </c>
      <c r="M15" s="26">
        <f t="shared" si="1"/>
        <v>28.34</v>
      </c>
      <c r="N15" s="27">
        <v>8194</v>
      </c>
      <c r="O15" s="23">
        <v>0.32</v>
      </c>
      <c r="P15" s="23">
        <v>0.28999999999999998</v>
      </c>
      <c r="Q15" s="136"/>
      <c r="R15" s="137"/>
      <c r="S15" s="137"/>
      <c r="T15" s="138"/>
      <c r="U15" s="138"/>
      <c r="V15" s="23" t="s">
        <v>26</v>
      </c>
      <c r="W15" s="23" t="s">
        <v>26</v>
      </c>
      <c r="X15" s="23" t="s">
        <v>26</v>
      </c>
      <c r="Y15" s="23" t="s">
        <v>26</v>
      </c>
    </row>
    <row r="16" spans="1:25" x14ac:dyDescent="0.2">
      <c r="A16" s="110">
        <v>13</v>
      </c>
      <c r="B16" s="99" t="s">
        <v>168</v>
      </c>
      <c r="C16" s="97">
        <f t="shared" si="2"/>
        <v>0</v>
      </c>
      <c r="D16" s="73">
        <v>13</v>
      </c>
      <c r="E16" s="74">
        <v>5</v>
      </c>
      <c r="F16" s="77" t="s">
        <v>168</v>
      </c>
      <c r="G16" s="27">
        <v>7520.8</v>
      </c>
      <c r="H16" s="27">
        <v>965.13</v>
      </c>
      <c r="I16" s="27">
        <v>1113.68</v>
      </c>
      <c r="J16" s="26">
        <f t="shared" si="3"/>
        <v>3648.19</v>
      </c>
      <c r="K16" s="26">
        <f t="shared" si="0"/>
        <v>4209.71</v>
      </c>
      <c r="L16" s="33">
        <f>IF(H16="N/A","N/A",ROUND((H16*0.42)/16,2))</f>
        <v>25.33</v>
      </c>
      <c r="M16" s="33">
        <f>IF(I16="N/A","N/A",ROUND((I16*0.42)/16,2))</f>
        <v>29.23</v>
      </c>
      <c r="N16" s="27">
        <v>8194</v>
      </c>
      <c r="O16" s="23">
        <v>0</v>
      </c>
      <c r="P16" s="23">
        <v>0.81</v>
      </c>
      <c r="Q16" s="136"/>
      <c r="R16" s="137"/>
      <c r="S16" s="137"/>
      <c r="T16" s="138"/>
      <c r="U16" s="138"/>
      <c r="V16" s="23" t="s">
        <v>26</v>
      </c>
      <c r="W16" s="23" t="s">
        <v>26</v>
      </c>
      <c r="X16" s="23" t="s">
        <v>26</v>
      </c>
      <c r="Y16" s="23" t="s">
        <v>26</v>
      </c>
    </row>
    <row r="17" spans="1:25" x14ac:dyDescent="0.2">
      <c r="A17" s="110">
        <v>21</v>
      </c>
      <c r="B17" s="99" t="s">
        <v>167</v>
      </c>
      <c r="C17" s="97">
        <f t="shared" si="2"/>
        <v>0</v>
      </c>
      <c r="D17" s="73">
        <v>21</v>
      </c>
      <c r="E17" s="74">
        <v>6</v>
      </c>
      <c r="F17" s="75" t="s">
        <v>167</v>
      </c>
      <c r="G17" s="27">
        <v>5950.56</v>
      </c>
      <c r="H17" s="27">
        <v>774.1</v>
      </c>
      <c r="I17" s="27">
        <v>770.03</v>
      </c>
      <c r="J17" s="26">
        <f t="shared" si="3"/>
        <v>2926.1</v>
      </c>
      <c r="K17" s="26">
        <f t="shared" si="0"/>
        <v>2910.71</v>
      </c>
      <c r="L17" s="33">
        <f>IF(H17="N/A","N/A",ROUND((H17*0.42)/16,2))</f>
        <v>20.32</v>
      </c>
      <c r="M17" s="33">
        <f>IF(I17="N/A","N/A",ROUND((I17*0.42)/16,2))</f>
        <v>20.21</v>
      </c>
      <c r="N17" s="27">
        <v>8194</v>
      </c>
      <c r="O17" s="23">
        <v>0</v>
      </c>
      <c r="P17" s="23">
        <v>0</v>
      </c>
      <c r="Q17" s="136"/>
      <c r="R17" s="137"/>
      <c r="S17" s="137"/>
      <c r="T17" s="138">
        <v>0</v>
      </c>
      <c r="U17" s="138">
        <v>188</v>
      </c>
      <c r="V17" s="23" t="s">
        <v>26</v>
      </c>
      <c r="W17" s="23" t="s">
        <v>26</v>
      </c>
      <c r="X17" s="23" t="s">
        <v>26</v>
      </c>
      <c r="Y17" s="23" t="s">
        <v>26</v>
      </c>
    </row>
    <row r="18" spans="1:25" x14ac:dyDescent="0.2">
      <c r="A18" s="110">
        <v>25</v>
      </c>
      <c r="B18" s="16" t="s">
        <v>166</v>
      </c>
      <c r="C18" s="97">
        <f t="shared" si="2"/>
        <v>0</v>
      </c>
      <c r="D18" s="73">
        <v>25</v>
      </c>
      <c r="E18" s="74">
        <v>7</v>
      </c>
      <c r="F18" s="77" t="s">
        <v>166</v>
      </c>
      <c r="G18" s="27">
        <v>5383.32</v>
      </c>
      <c r="H18" s="27">
        <v>696.5</v>
      </c>
      <c r="I18" s="27">
        <v>772.03</v>
      </c>
      <c r="J18" s="26">
        <f t="shared" si="3"/>
        <v>2632.77</v>
      </c>
      <c r="K18" s="26">
        <f t="shared" si="0"/>
        <v>2918.27</v>
      </c>
      <c r="L18" s="26">
        <f>IF(H18="N/A","N/A",ROUND((H18*0.42)/20,2))</f>
        <v>14.63</v>
      </c>
      <c r="M18" s="26">
        <f>IF(I18="N/A","N/A",ROUND((I18*0.42)/20,2))</f>
        <v>16.21</v>
      </c>
      <c r="N18" s="27">
        <v>8194</v>
      </c>
      <c r="O18" s="23">
        <v>0</v>
      </c>
      <c r="P18" s="23">
        <v>0</v>
      </c>
      <c r="Q18" s="136"/>
      <c r="R18" s="137">
        <v>0</v>
      </c>
      <c r="S18" s="137">
        <v>0</v>
      </c>
      <c r="T18" s="138">
        <v>2429</v>
      </c>
      <c r="U18" s="138">
        <v>3373</v>
      </c>
      <c r="V18" s="139">
        <v>47</v>
      </c>
      <c r="W18" s="139">
        <v>1926</v>
      </c>
      <c r="X18" s="139">
        <v>19.600000000000001</v>
      </c>
      <c r="Y18" s="139">
        <v>231.5</v>
      </c>
    </row>
    <row r="19" spans="1:25" x14ac:dyDescent="0.2">
      <c r="A19" s="110">
        <v>33</v>
      </c>
      <c r="B19" s="99" t="s">
        <v>165</v>
      </c>
      <c r="C19" s="97">
        <f t="shared" si="2"/>
        <v>0</v>
      </c>
      <c r="D19" s="73">
        <v>33</v>
      </c>
      <c r="E19" s="74">
        <v>8</v>
      </c>
      <c r="F19" s="75" t="s">
        <v>165</v>
      </c>
      <c r="G19" s="27">
        <v>6043.69</v>
      </c>
      <c r="H19" s="27">
        <v>681.48</v>
      </c>
      <c r="I19" s="27">
        <v>952.85</v>
      </c>
      <c r="J19" s="26">
        <f t="shared" si="3"/>
        <v>2575.9899999999998</v>
      </c>
      <c r="K19" s="26">
        <f t="shared" si="0"/>
        <v>3601.77</v>
      </c>
      <c r="L19" s="33">
        <f>IF(H19="N/A","N/A",ROUND((H19*0.42)/16,2))</f>
        <v>17.89</v>
      </c>
      <c r="M19" s="33">
        <f>IF(I19="N/A","N/A",ROUND((I19*0.42)/16,2))</f>
        <v>25.01</v>
      </c>
      <c r="N19" s="27">
        <v>8194</v>
      </c>
      <c r="O19" s="23">
        <v>0.13</v>
      </c>
      <c r="P19" s="23">
        <v>0</v>
      </c>
      <c r="Q19" s="136"/>
      <c r="R19" s="137"/>
      <c r="S19" s="137"/>
      <c r="T19" s="138">
        <v>240</v>
      </c>
      <c r="U19" s="138">
        <v>53</v>
      </c>
      <c r="V19" s="23" t="s">
        <v>26</v>
      </c>
      <c r="W19" s="23" t="s">
        <v>26</v>
      </c>
      <c r="X19" s="23" t="s">
        <v>26</v>
      </c>
      <c r="Y19" s="23" t="s">
        <v>26</v>
      </c>
    </row>
    <row r="20" spans="1:25" x14ac:dyDescent="0.2">
      <c r="A20" s="110">
        <v>41</v>
      </c>
      <c r="B20" s="16" t="s">
        <v>164</v>
      </c>
      <c r="C20" s="97">
        <f t="shared" si="2"/>
        <v>0</v>
      </c>
      <c r="D20" s="73">
        <v>41</v>
      </c>
      <c r="E20" s="74">
        <v>9</v>
      </c>
      <c r="F20" s="75" t="s">
        <v>164</v>
      </c>
      <c r="G20" s="27">
        <v>6223.3</v>
      </c>
      <c r="H20" s="27">
        <v>950.19</v>
      </c>
      <c r="I20" s="27">
        <v>1034.05</v>
      </c>
      <c r="J20" s="26">
        <f t="shared" si="3"/>
        <v>3591.72</v>
      </c>
      <c r="K20" s="26">
        <f t="shared" si="0"/>
        <v>3908.71</v>
      </c>
      <c r="L20" s="26">
        <f>IF(H20="N/A","N/A",ROUND((H20*0.42)/20,2))</f>
        <v>19.95</v>
      </c>
      <c r="M20" s="26">
        <f>IF(I20="N/A","N/A",ROUND((I20*0.42)/20,2))</f>
        <v>21.72</v>
      </c>
      <c r="N20" s="27">
        <v>8194</v>
      </c>
      <c r="O20" s="23">
        <v>1.02</v>
      </c>
      <c r="P20" s="23">
        <v>0.69</v>
      </c>
      <c r="Q20" s="136"/>
      <c r="R20" s="137"/>
      <c r="S20" s="137"/>
      <c r="T20" s="138">
        <v>70</v>
      </c>
      <c r="U20" s="138">
        <v>0</v>
      </c>
      <c r="V20" s="23" t="s">
        <v>26</v>
      </c>
      <c r="W20" s="23" t="s">
        <v>26</v>
      </c>
      <c r="X20" s="23" t="s">
        <v>26</v>
      </c>
      <c r="Y20" s="23" t="s">
        <v>26</v>
      </c>
    </row>
    <row r="21" spans="1:25" x14ac:dyDescent="0.2">
      <c r="A21" s="110">
        <v>44</v>
      </c>
      <c r="B21" s="16" t="s">
        <v>163</v>
      </c>
      <c r="C21" s="97">
        <f t="shared" si="2"/>
        <v>0</v>
      </c>
      <c r="D21" s="73">
        <v>44</v>
      </c>
      <c r="E21" s="74">
        <v>10</v>
      </c>
      <c r="F21" s="75" t="s">
        <v>163</v>
      </c>
      <c r="G21" s="27">
        <v>7153.45</v>
      </c>
      <c r="H21" s="27">
        <v>1406.41</v>
      </c>
      <c r="I21" s="27">
        <v>1684.61</v>
      </c>
      <c r="J21" s="26">
        <f t="shared" si="3"/>
        <v>5316.23</v>
      </c>
      <c r="K21" s="26">
        <f t="shared" si="0"/>
        <v>6367.83</v>
      </c>
      <c r="L21" s="26">
        <f>IF(H21="N/A","N/A",ROUND((H21*0.42)/20,2))</f>
        <v>29.53</v>
      </c>
      <c r="M21" s="26">
        <f>IF(I21="N/A","N/A",ROUND((I21*0.42)/20,2))</f>
        <v>35.380000000000003</v>
      </c>
      <c r="N21" s="27">
        <v>8194</v>
      </c>
      <c r="O21" s="23">
        <v>3.31</v>
      </c>
      <c r="P21" s="23">
        <v>4.32</v>
      </c>
      <c r="Q21" s="136"/>
      <c r="R21" s="137"/>
      <c r="S21" s="137"/>
      <c r="T21" s="138">
        <v>0</v>
      </c>
      <c r="U21" s="138">
        <v>160.5</v>
      </c>
      <c r="V21" s="23" t="s">
        <v>26</v>
      </c>
      <c r="W21" s="23" t="s">
        <v>26</v>
      </c>
      <c r="X21" s="23" t="s">
        <v>26</v>
      </c>
      <c r="Y21" s="23" t="s">
        <v>26</v>
      </c>
    </row>
    <row r="22" spans="1:25" x14ac:dyDescent="0.2">
      <c r="A22" s="110">
        <v>52</v>
      </c>
      <c r="B22" s="99" t="s">
        <v>162</v>
      </c>
      <c r="C22" s="97">
        <f t="shared" si="2"/>
        <v>0</v>
      </c>
      <c r="D22" s="73">
        <v>52</v>
      </c>
      <c r="E22" s="74">
        <v>11</v>
      </c>
      <c r="F22" s="78" t="s">
        <v>162</v>
      </c>
      <c r="G22" s="27">
        <v>5494.65</v>
      </c>
      <c r="H22" s="27">
        <v>681.98</v>
      </c>
      <c r="I22" s="27">
        <v>756.43</v>
      </c>
      <c r="J22" s="26">
        <f t="shared" si="3"/>
        <v>2577.88</v>
      </c>
      <c r="K22" s="26">
        <f t="shared" si="0"/>
        <v>2859.31</v>
      </c>
      <c r="L22" s="33">
        <f>IF(H22="N/A","N/A",ROUND((H22*0.42)/16,2))</f>
        <v>17.899999999999999</v>
      </c>
      <c r="M22" s="33">
        <f>IF(I22="N/A","N/A",ROUND((I22*0.42)/16,2))</f>
        <v>19.86</v>
      </c>
      <c r="N22" s="27">
        <v>8194</v>
      </c>
      <c r="O22" s="23">
        <v>0</v>
      </c>
      <c r="P22" s="23">
        <v>0</v>
      </c>
      <c r="Q22" s="136"/>
      <c r="R22" s="137"/>
      <c r="S22" s="137"/>
      <c r="T22" s="138"/>
      <c r="U22" s="138">
        <v>69</v>
      </c>
      <c r="V22" s="23" t="s">
        <v>26</v>
      </c>
      <c r="W22" s="23" t="s">
        <v>26</v>
      </c>
      <c r="X22" s="23" t="s">
        <v>26</v>
      </c>
      <c r="Y22" s="23" t="s">
        <v>26</v>
      </c>
    </row>
    <row r="23" spans="1:25" x14ac:dyDescent="0.2">
      <c r="A23" s="110">
        <v>55</v>
      </c>
      <c r="B23" s="16" t="s">
        <v>161</v>
      </c>
      <c r="C23" s="97">
        <f t="shared" si="2"/>
        <v>0</v>
      </c>
      <c r="D23" s="73">
        <v>55</v>
      </c>
      <c r="E23" s="74">
        <v>12</v>
      </c>
      <c r="F23" s="78" t="s">
        <v>161</v>
      </c>
      <c r="G23" s="27">
        <v>5505.76</v>
      </c>
      <c r="H23" s="27">
        <v>745.68</v>
      </c>
      <c r="I23" s="27">
        <v>810.83</v>
      </c>
      <c r="J23" s="26">
        <f t="shared" si="3"/>
        <v>2818.67</v>
      </c>
      <c r="K23" s="26">
        <f t="shared" si="0"/>
        <v>3064.94</v>
      </c>
      <c r="L23" s="33">
        <f>IF(H23="N/A","N/A",ROUND((H23*0.42)/16,2))</f>
        <v>19.57</v>
      </c>
      <c r="M23" s="33">
        <f>IF(I23="N/A","N/A",ROUND((I23*0.42)/16,2))</f>
        <v>21.28</v>
      </c>
      <c r="N23" s="27">
        <v>8194</v>
      </c>
      <c r="O23" s="23">
        <v>0</v>
      </c>
      <c r="P23" s="23">
        <v>0</v>
      </c>
      <c r="Q23" s="136"/>
      <c r="R23" s="137"/>
      <c r="S23" s="137"/>
      <c r="T23" s="138"/>
      <c r="U23" s="138"/>
      <c r="V23" s="23" t="s">
        <v>26</v>
      </c>
      <c r="W23" s="23" t="s">
        <v>26</v>
      </c>
      <c r="X23" s="23" t="s">
        <v>26</v>
      </c>
      <c r="Y23" s="23" t="s">
        <v>26</v>
      </c>
    </row>
    <row r="24" spans="1:25" x14ac:dyDescent="0.2">
      <c r="A24" s="110">
        <v>58</v>
      </c>
      <c r="B24" s="16" t="s">
        <v>160</v>
      </c>
      <c r="C24" s="97">
        <f t="shared" si="2"/>
        <v>0</v>
      </c>
      <c r="D24" s="73">
        <v>58</v>
      </c>
      <c r="E24" s="74">
        <v>13</v>
      </c>
      <c r="F24" s="78" t="s">
        <v>160</v>
      </c>
      <c r="G24" s="27">
        <v>6423.83</v>
      </c>
      <c r="H24" s="27">
        <v>925.72</v>
      </c>
      <c r="I24" s="27">
        <v>1141.28</v>
      </c>
      <c r="J24" s="26">
        <f t="shared" si="3"/>
        <v>3499.22</v>
      </c>
      <c r="K24" s="26">
        <f t="shared" si="0"/>
        <v>4314.04</v>
      </c>
      <c r="L24" s="26">
        <f>IF(H24="N/A","N/A",ROUND((H24*0.42)/20,2))</f>
        <v>19.440000000000001</v>
      </c>
      <c r="M24" s="26">
        <f>IF(I24="N/A","N/A",ROUND((I24*0.42)/20,2))</f>
        <v>23.97</v>
      </c>
      <c r="N24" s="27">
        <v>8194</v>
      </c>
      <c r="O24" s="23">
        <v>0</v>
      </c>
      <c r="P24" s="23">
        <v>0</v>
      </c>
      <c r="Q24" s="136"/>
      <c r="R24" s="137"/>
      <c r="S24" s="137"/>
      <c r="T24" s="138"/>
      <c r="U24" s="138"/>
      <c r="V24" s="23" t="s">
        <v>26</v>
      </c>
      <c r="W24" s="23" t="s">
        <v>26</v>
      </c>
      <c r="X24" s="23" t="s">
        <v>26</v>
      </c>
      <c r="Y24" s="23" t="s">
        <v>26</v>
      </c>
    </row>
    <row r="25" spans="1:25" x14ac:dyDescent="0.2">
      <c r="A25" s="110">
        <v>59</v>
      </c>
      <c r="B25" s="99" t="s">
        <v>159</v>
      </c>
      <c r="C25" s="97">
        <f t="shared" si="2"/>
        <v>0</v>
      </c>
      <c r="D25" s="73">
        <v>59</v>
      </c>
      <c r="E25" s="74">
        <v>14</v>
      </c>
      <c r="F25" s="78" t="s">
        <v>159</v>
      </c>
      <c r="G25" s="27">
        <v>5932.1</v>
      </c>
      <c r="H25" s="27">
        <v>609.26</v>
      </c>
      <c r="I25" s="27">
        <v>685.77</v>
      </c>
      <c r="J25" s="26">
        <f t="shared" si="3"/>
        <v>2303</v>
      </c>
      <c r="K25" s="26">
        <f t="shared" si="0"/>
        <v>2592.21</v>
      </c>
      <c r="L25" s="33">
        <f>IF(H25="N/A","N/A",ROUND((H25*0.42)/16,2))</f>
        <v>15.99</v>
      </c>
      <c r="M25" s="33">
        <f>IF(I25="N/A","N/A",ROUND((I25*0.42)/16,2))</f>
        <v>18</v>
      </c>
      <c r="N25" s="27">
        <v>8194</v>
      </c>
      <c r="O25" s="23">
        <v>0</v>
      </c>
      <c r="P25" s="23">
        <v>0</v>
      </c>
      <c r="Q25" s="136"/>
      <c r="R25" s="137"/>
      <c r="S25" s="137"/>
      <c r="T25" s="138"/>
      <c r="U25" s="138"/>
      <c r="V25" s="23" t="s">
        <v>26</v>
      </c>
      <c r="W25" s="23" t="s">
        <v>26</v>
      </c>
      <c r="X25" s="23" t="s">
        <v>26</v>
      </c>
      <c r="Y25" s="23" t="s">
        <v>26</v>
      </c>
    </row>
    <row r="26" spans="1:25" x14ac:dyDescent="0.2">
      <c r="A26" s="110">
        <v>60</v>
      </c>
      <c r="B26" s="16" t="s">
        <v>158</v>
      </c>
      <c r="C26" s="97">
        <f t="shared" si="2"/>
        <v>0</v>
      </c>
      <c r="D26" s="73">
        <v>60</v>
      </c>
      <c r="E26" s="74">
        <v>15</v>
      </c>
      <c r="F26" s="75" t="s">
        <v>158</v>
      </c>
      <c r="G26" s="27">
        <v>5201.29</v>
      </c>
      <c r="H26" s="27">
        <v>626.05999999999995</v>
      </c>
      <c r="I26" s="27">
        <v>734.89</v>
      </c>
      <c r="J26" s="26">
        <f t="shared" si="3"/>
        <v>2366.5100000000002</v>
      </c>
      <c r="K26" s="26">
        <f t="shared" si="0"/>
        <v>2777.88</v>
      </c>
      <c r="L26" s="33">
        <f>IF(H26="N/A","N/A",ROUND((H26*0.42)/16,2))</f>
        <v>16.43</v>
      </c>
      <c r="M26" s="33">
        <f>IF(I26="N/A","N/A",ROUND((I26*0.42)/16,2))</f>
        <v>19.29</v>
      </c>
      <c r="N26" s="27">
        <v>8194</v>
      </c>
      <c r="O26" s="23">
        <v>0</v>
      </c>
      <c r="P26" s="23">
        <v>0</v>
      </c>
      <c r="Q26" s="136"/>
      <c r="R26" s="137"/>
      <c r="S26" s="137"/>
      <c r="T26" s="138"/>
      <c r="U26" s="138">
        <v>205</v>
      </c>
      <c r="V26" s="23" t="s">
        <v>26</v>
      </c>
      <c r="W26" s="23" t="s">
        <v>26</v>
      </c>
      <c r="X26" s="23" t="s">
        <v>26</v>
      </c>
      <c r="Y26" s="23" t="s">
        <v>26</v>
      </c>
    </row>
    <row r="27" spans="1:25" x14ac:dyDescent="0.2">
      <c r="A27" s="110">
        <v>61</v>
      </c>
      <c r="B27" s="16" t="s">
        <v>157</v>
      </c>
      <c r="C27" s="97">
        <f t="shared" si="2"/>
        <v>0</v>
      </c>
      <c r="D27" s="73">
        <v>61</v>
      </c>
      <c r="E27" s="74">
        <v>16</v>
      </c>
      <c r="F27" s="75" t="s">
        <v>157</v>
      </c>
      <c r="G27" s="27">
        <v>5684.46</v>
      </c>
      <c r="H27" s="27">
        <v>1797.66</v>
      </c>
      <c r="I27" s="27">
        <v>1941.45</v>
      </c>
      <c r="J27" s="26">
        <f t="shared" si="3"/>
        <v>6795.15</v>
      </c>
      <c r="K27" s="26">
        <f t="shared" si="0"/>
        <v>7338.68</v>
      </c>
      <c r="L27" s="26">
        <f>IF(H27="N/A","N/A",ROUND((H27*0.42)/20,2))</f>
        <v>37.75</v>
      </c>
      <c r="M27" s="26">
        <f>IF(I27="N/A","N/A",ROUND((I27*0.42)/20,2))</f>
        <v>40.770000000000003</v>
      </c>
      <c r="N27" s="27">
        <v>8194</v>
      </c>
      <c r="O27" s="23">
        <v>5.03</v>
      </c>
      <c r="P27" s="23">
        <v>3.01</v>
      </c>
      <c r="Q27" s="136"/>
      <c r="R27" s="137"/>
      <c r="S27" s="137"/>
      <c r="T27" s="138"/>
      <c r="U27" s="138"/>
      <c r="V27" s="23" t="s">
        <v>26</v>
      </c>
      <c r="W27" s="23" t="s">
        <v>26</v>
      </c>
      <c r="X27" s="23" t="s">
        <v>26</v>
      </c>
      <c r="Y27" s="23" t="s">
        <v>26</v>
      </c>
    </row>
    <row r="28" spans="1:25" x14ac:dyDescent="0.2">
      <c r="A28" s="110">
        <v>71</v>
      </c>
      <c r="B28" s="99" t="s">
        <v>156</v>
      </c>
      <c r="C28" s="97">
        <f t="shared" si="2"/>
        <v>0</v>
      </c>
      <c r="D28" s="73">
        <v>71</v>
      </c>
      <c r="E28" s="74">
        <v>17</v>
      </c>
      <c r="F28" s="77" t="s">
        <v>156</v>
      </c>
      <c r="G28" s="27">
        <v>8102.53</v>
      </c>
      <c r="H28" s="27">
        <v>1480.93</v>
      </c>
      <c r="I28" s="27">
        <v>1675.98</v>
      </c>
      <c r="J28" s="26">
        <f t="shared" si="3"/>
        <v>5597.92</v>
      </c>
      <c r="K28" s="26">
        <f t="shared" si="0"/>
        <v>6335.2</v>
      </c>
      <c r="L28" s="33">
        <f>IF(H28="N/A","N/A",ROUND((H28*0.42)/16,2))</f>
        <v>38.869999999999997</v>
      </c>
      <c r="M28" s="33">
        <f>IF(I28="N/A","N/A",ROUND((I28*0.42)/16,2))</f>
        <v>43.99</v>
      </c>
      <c r="N28" s="27">
        <v>8194</v>
      </c>
      <c r="O28" s="23">
        <v>3.57</v>
      </c>
      <c r="P28" s="23">
        <v>1.77</v>
      </c>
      <c r="Q28" s="136"/>
      <c r="R28" s="137"/>
      <c r="S28" s="137"/>
      <c r="T28" s="138"/>
      <c r="U28" s="138"/>
      <c r="V28" s="23" t="s">
        <v>26</v>
      </c>
      <c r="W28" s="23" t="s">
        <v>26</v>
      </c>
      <c r="X28" s="23" t="s">
        <v>26</v>
      </c>
      <c r="Y28" s="23" t="s">
        <v>26</v>
      </c>
    </row>
    <row r="29" spans="1:25" x14ac:dyDescent="0.2">
      <c r="A29" s="110">
        <v>72</v>
      </c>
      <c r="B29" s="16" t="s">
        <v>155</v>
      </c>
      <c r="C29" s="97">
        <f t="shared" si="2"/>
        <v>0</v>
      </c>
      <c r="D29" s="73">
        <v>72</v>
      </c>
      <c r="E29" s="74">
        <v>18</v>
      </c>
      <c r="F29" s="77" t="s">
        <v>155</v>
      </c>
      <c r="G29" s="27">
        <v>7705.68</v>
      </c>
      <c r="H29" s="27">
        <v>1156.4100000000001</v>
      </c>
      <c r="I29" s="27">
        <v>1048.19</v>
      </c>
      <c r="J29" s="26">
        <f t="shared" si="3"/>
        <v>4371.2299999999996</v>
      </c>
      <c r="K29" s="26">
        <f t="shared" si="0"/>
        <v>3962.16</v>
      </c>
      <c r="L29" s="26">
        <f>IF(H29="N/A","N/A",ROUND((H29*0.42)/20,2))</f>
        <v>24.28</v>
      </c>
      <c r="M29" s="26">
        <f>IF(I29="N/A","N/A",ROUND((I29*0.42)/20,2))</f>
        <v>22.01</v>
      </c>
      <c r="N29" s="27">
        <v>8194</v>
      </c>
      <c r="O29" s="23">
        <v>0.56999999999999995</v>
      </c>
      <c r="P29" s="23">
        <v>0</v>
      </c>
      <c r="Q29" s="136"/>
      <c r="R29" s="137"/>
      <c r="S29" s="137"/>
      <c r="T29" s="138">
        <v>483</v>
      </c>
      <c r="U29" s="138">
        <v>700.5</v>
      </c>
      <c r="V29" s="23" t="s">
        <v>26</v>
      </c>
      <c r="W29" s="23" t="s">
        <v>26</v>
      </c>
      <c r="X29" s="23" t="s">
        <v>26</v>
      </c>
      <c r="Y29" s="23" t="s">
        <v>26</v>
      </c>
    </row>
    <row r="30" spans="1:25" x14ac:dyDescent="0.2">
      <c r="A30" s="110">
        <v>73</v>
      </c>
      <c r="B30" s="99" t="s">
        <v>154</v>
      </c>
      <c r="C30" s="97">
        <f t="shared" si="2"/>
        <v>0</v>
      </c>
      <c r="D30" s="73">
        <v>73</v>
      </c>
      <c r="E30" s="74">
        <v>19</v>
      </c>
      <c r="F30" s="77" t="s">
        <v>154</v>
      </c>
      <c r="G30" s="27">
        <v>8479.1299999999992</v>
      </c>
      <c r="H30" s="27">
        <v>1056.0899999999999</v>
      </c>
      <c r="I30" s="27">
        <v>1379.32</v>
      </c>
      <c r="J30" s="26">
        <f t="shared" si="3"/>
        <v>3992.02</v>
      </c>
      <c r="K30" s="26">
        <f t="shared" si="0"/>
        <v>5213.83</v>
      </c>
      <c r="L30" s="33">
        <f>IF(H30="N/A","N/A",ROUND((H30*0.42)/16,2))</f>
        <v>27.72</v>
      </c>
      <c r="M30" s="33">
        <f>IF(I30="N/A","N/A",ROUND((I30*0.42)/16,2))</f>
        <v>36.21</v>
      </c>
      <c r="N30" s="27">
        <v>8194</v>
      </c>
      <c r="O30" s="23">
        <v>0</v>
      </c>
      <c r="P30" s="23">
        <v>0.93</v>
      </c>
      <c r="Q30" s="136"/>
      <c r="R30" s="137"/>
      <c r="S30" s="137"/>
      <c r="T30" s="138"/>
      <c r="U30" s="138">
        <v>0</v>
      </c>
      <c r="V30" s="23" t="s">
        <v>26</v>
      </c>
      <c r="W30" s="23" t="s">
        <v>26</v>
      </c>
      <c r="X30" s="23" t="s">
        <v>26</v>
      </c>
      <c r="Y30" s="23" t="s">
        <v>26</v>
      </c>
    </row>
    <row r="31" spans="1:25" x14ac:dyDescent="0.2">
      <c r="A31" s="110">
        <v>83</v>
      </c>
      <c r="B31" s="16" t="s">
        <v>153</v>
      </c>
      <c r="C31" s="97">
        <f t="shared" si="2"/>
        <v>0</v>
      </c>
      <c r="D31" s="73">
        <v>83</v>
      </c>
      <c r="E31" s="74">
        <v>20</v>
      </c>
      <c r="F31" s="77" t="s">
        <v>153</v>
      </c>
      <c r="G31" s="27">
        <v>5977.61</v>
      </c>
      <c r="H31" s="27">
        <v>1062.08</v>
      </c>
      <c r="I31" s="27">
        <v>1310.07</v>
      </c>
      <c r="J31" s="26">
        <f t="shared" si="3"/>
        <v>4014.66</v>
      </c>
      <c r="K31" s="26">
        <f t="shared" si="0"/>
        <v>4952.0600000000004</v>
      </c>
      <c r="L31" s="26">
        <f t="shared" ref="L31:M35" si="4">IF(H31="N/A","N/A",ROUND((H31*0.42)/20,2))</f>
        <v>22.3</v>
      </c>
      <c r="M31" s="26">
        <f t="shared" si="4"/>
        <v>27.51</v>
      </c>
      <c r="N31" s="27">
        <v>8194</v>
      </c>
      <c r="O31" s="23">
        <v>2.75</v>
      </c>
      <c r="P31" s="23">
        <v>1.41</v>
      </c>
      <c r="Q31" s="136"/>
      <c r="R31" s="137"/>
      <c r="S31" s="137"/>
      <c r="T31" s="138"/>
      <c r="U31" s="138"/>
      <c r="V31" s="23" t="s">
        <v>26</v>
      </c>
      <c r="W31" s="23" t="s">
        <v>26</v>
      </c>
      <c r="X31" s="23" t="s">
        <v>26</v>
      </c>
      <c r="Y31" s="23" t="s">
        <v>26</v>
      </c>
    </row>
    <row r="32" spans="1:25" x14ac:dyDescent="0.2">
      <c r="A32" s="110">
        <v>84</v>
      </c>
      <c r="B32" s="16" t="s">
        <v>152</v>
      </c>
      <c r="C32" s="97">
        <f t="shared" si="2"/>
        <v>0</v>
      </c>
      <c r="D32" s="73">
        <v>84</v>
      </c>
      <c r="E32" s="74">
        <v>21</v>
      </c>
      <c r="F32" s="77" t="s">
        <v>152</v>
      </c>
      <c r="G32" s="27">
        <v>5592.91</v>
      </c>
      <c r="H32" s="27">
        <v>918.6</v>
      </c>
      <c r="I32" s="27">
        <v>1085.46</v>
      </c>
      <c r="J32" s="26">
        <f t="shared" si="3"/>
        <v>3472.31</v>
      </c>
      <c r="K32" s="26">
        <f t="shared" si="0"/>
        <v>4103.04</v>
      </c>
      <c r="L32" s="26">
        <f t="shared" si="4"/>
        <v>19.29</v>
      </c>
      <c r="M32" s="26">
        <f t="shared" si="4"/>
        <v>22.79</v>
      </c>
      <c r="N32" s="27">
        <v>8194</v>
      </c>
      <c r="O32" s="23">
        <v>14.51</v>
      </c>
      <c r="P32" s="23">
        <v>12.2</v>
      </c>
      <c r="Q32" s="136"/>
      <c r="R32" s="137"/>
      <c r="S32" s="137"/>
      <c r="T32" s="138">
        <v>744.5</v>
      </c>
      <c r="U32" s="138">
        <v>665</v>
      </c>
      <c r="V32" s="139">
        <v>0</v>
      </c>
      <c r="W32" s="139">
        <v>417</v>
      </c>
      <c r="X32" s="139">
        <v>0</v>
      </c>
      <c r="Y32" s="139">
        <v>51.3</v>
      </c>
    </row>
    <row r="33" spans="1:25" x14ac:dyDescent="0.2">
      <c r="A33" s="110">
        <v>91</v>
      </c>
      <c r="B33" s="16" t="s">
        <v>151</v>
      </c>
      <c r="C33" s="97">
        <f t="shared" si="2"/>
        <v>0</v>
      </c>
      <c r="D33" s="73">
        <v>91</v>
      </c>
      <c r="E33" s="74">
        <v>22</v>
      </c>
      <c r="F33" s="77" t="s">
        <v>151</v>
      </c>
      <c r="G33" s="27">
        <v>5354.34</v>
      </c>
      <c r="H33" s="27">
        <v>708.2</v>
      </c>
      <c r="I33" s="27">
        <v>803.92</v>
      </c>
      <c r="J33" s="26">
        <f t="shared" si="3"/>
        <v>2677</v>
      </c>
      <c r="K33" s="26">
        <f t="shared" si="0"/>
        <v>3038.82</v>
      </c>
      <c r="L33" s="26">
        <f t="shared" si="4"/>
        <v>14.87</v>
      </c>
      <c r="M33" s="26">
        <f t="shared" si="4"/>
        <v>16.88</v>
      </c>
      <c r="N33" s="27">
        <v>8194</v>
      </c>
      <c r="O33" s="23">
        <v>0</v>
      </c>
      <c r="P33" s="23">
        <v>2.6</v>
      </c>
      <c r="Q33" s="136"/>
      <c r="R33" s="137"/>
      <c r="S33" s="137">
        <v>0</v>
      </c>
      <c r="T33" s="138">
        <v>1565</v>
      </c>
      <c r="U33" s="138">
        <v>2902</v>
      </c>
      <c r="V33" s="139">
        <v>60</v>
      </c>
      <c r="W33" s="139">
        <v>1552</v>
      </c>
      <c r="X33" s="139">
        <v>0.2</v>
      </c>
      <c r="Y33" s="139">
        <v>162.80000000000001</v>
      </c>
    </row>
    <row r="34" spans="1:25" x14ac:dyDescent="0.2">
      <c r="A34" s="110">
        <v>92</v>
      </c>
      <c r="B34" s="16" t="s">
        <v>150</v>
      </c>
      <c r="C34" s="97">
        <f t="shared" si="2"/>
        <v>0</v>
      </c>
      <c r="D34" s="73">
        <v>92</v>
      </c>
      <c r="E34" s="74">
        <v>23</v>
      </c>
      <c r="F34" s="75" t="s">
        <v>150</v>
      </c>
      <c r="G34" s="27">
        <v>9222.5</v>
      </c>
      <c r="H34" s="27">
        <v>2087.19</v>
      </c>
      <c r="I34" s="27">
        <v>2087.19</v>
      </c>
      <c r="J34" s="26">
        <f t="shared" si="3"/>
        <v>7889.58</v>
      </c>
      <c r="K34" s="26">
        <f t="shared" si="0"/>
        <v>7889.58</v>
      </c>
      <c r="L34" s="26">
        <f t="shared" si="4"/>
        <v>43.83</v>
      </c>
      <c r="M34" s="26">
        <f t="shared" si="4"/>
        <v>43.83</v>
      </c>
      <c r="N34" s="27">
        <v>8194</v>
      </c>
      <c r="O34" s="23">
        <v>0.69</v>
      </c>
      <c r="P34" s="23">
        <v>0</v>
      </c>
      <c r="Q34" s="136"/>
      <c r="R34" s="137"/>
      <c r="S34" s="137"/>
      <c r="T34" s="138"/>
      <c r="U34" s="138"/>
      <c r="V34" s="23" t="s">
        <v>26</v>
      </c>
      <c r="W34" s="23" t="s">
        <v>26</v>
      </c>
      <c r="X34" s="23" t="s">
        <v>26</v>
      </c>
      <c r="Y34" s="23" t="s">
        <v>26</v>
      </c>
    </row>
    <row r="35" spans="1:25" x14ac:dyDescent="0.2">
      <c r="A35" s="110">
        <v>93</v>
      </c>
      <c r="B35" s="16" t="s">
        <v>149</v>
      </c>
      <c r="C35" s="97">
        <f t="shared" si="2"/>
        <v>0</v>
      </c>
      <c r="D35" s="73">
        <v>93</v>
      </c>
      <c r="E35" s="74">
        <v>24</v>
      </c>
      <c r="F35" s="75" t="s">
        <v>149</v>
      </c>
      <c r="G35" s="27">
        <v>5245.8</v>
      </c>
      <c r="H35" s="27">
        <v>739.92</v>
      </c>
      <c r="I35" s="27">
        <v>873.17</v>
      </c>
      <c r="J35" s="26">
        <f t="shared" si="3"/>
        <v>2796.9</v>
      </c>
      <c r="K35" s="26">
        <f t="shared" si="0"/>
        <v>3300.58</v>
      </c>
      <c r="L35" s="26">
        <f t="shared" si="4"/>
        <v>15.54</v>
      </c>
      <c r="M35" s="26">
        <f t="shared" si="4"/>
        <v>18.34</v>
      </c>
      <c r="N35" s="27">
        <v>8194</v>
      </c>
      <c r="O35" s="23">
        <v>0</v>
      </c>
      <c r="P35" s="23">
        <v>0</v>
      </c>
      <c r="Q35" s="136"/>
      <c r="R35" s="137"/>
      <c r="S35" s="137">
        <v>0</v>
      </c>
      <c r="T35" s="138">
        <v>1439</v>
      </c>
      <c r="U35" s="138">
        <v>1461</v>
      </c>
      <c r="V35" s="23" t="s">
        <v>26</v>
      </c>
      <c r="W35" s="23" t="s">
        <v>26</v>
      </c>
      <c r="X35" s="23" t="s">
        <v>26</v>
      </c>
      <c r="Y35" s="23" t="s">
        <v>26</v>
      </c>
    </row>
    <row r="36" spans="1:25" x14ac:dyDescent="0.2">
      <c r="A36" s="110">
        <v>101</v>
      </c>
      <c r="B36" s="99" t="s">
        <v>148</v>
      </c>
      <c r="C36" s="97">
        <f t="shared" si="2"/>
        <v>0</v>
      </c>
      <c r="D36" s="73">
        <v>101</v>
      </c>
      <c r="E36" s="74">
        <v>25</v>
      </c>
      <c r="F36" s="77" t="s">
        <v>148</v>
      </c>
      <c r="G36" s="27">
        <v>5790.45</v>
      </c>
      <c r="H36" s="27">
        <v>868.4</v>
      </c>
      <c r="I36" s="27">
        <v>1021.19</v>
      </c>
      <c r="J36" s="26">
        <f t="shared" si="3"/>
        <v>3282.55</v>
      </c>
      <c r="K36" s="26">
        <f t="shared" si="0"/>
        <v>3860.1</v>
      </c>
      <c r="L36" s="33">
        <f>IF(H36="N/A","N/A",ROUND((H36*0.42)/16,2))</f>
        <v>22.8</v>
      </c>
      <c r="M36" s="33">
        <f>IF(I36="N/A","N/A",ROUND((I36*0.42)/16,2))</f>
        <v>26.81</v>
      </c>
      <c r="N36" s="27">
        <v>8194</v>
      </c>
      <c r="O36" s="23">
        <v>6.12</v>
      </c>
      <c r="P36" s="23">
        <v>1.6</v>
      </c>
      <c r="Q36" s="136"/>
      <c r="R36" s="137"/>
      <c r="S36" s="137"/>
      <c r="T36" s="138">
        <v>289.5</v>
      </c>
      <c r="U36" s="138">
        <v>255.5</v>
      </c>
      <c r="V36" s="23" t="s">
        <v>26</v>
      </c>
      <c r="W36" s="23" t="s">
        <v>26</v>
      </c>
      <c r="X36" s="23" t="s">
        <v>26</v>
      </c>
      <c r="Y36" s="23" t="s">
        <v>26</v>
      </c>
    </row>
    <row r="37" spans="1:25" x14ac:dyDescent="0.2">
      <c r="A37" s="110">
        <v>111</v>
      </c>
      <c r="B37" s="99" t="s">
        <v>147</v>
      </c>
      <c r="C37" s="97">
        <f t="shared" si="2"/>
        <v>0</v>
      </c>
      <c r="D37" s="73">
        <v>111</v>
      </c>
      <c r="E37" s="74">
        <v>26</v>
      </c>
      <c r="F37" s="78" t="s">
        <v>147</v>
      </c>
      <c r="G37" s="27">
        <v>7514.7</v>
      </c>
      <c r="H37" s="27">
        <v>862.2</v>
      </c>
      <c r="I37" s="27">
        <v>1049.9100000000001</v>
      </c>
      <c r="J37" s="26">
        <f t="shared" si="3"/>
        <v>3259.12</v>
      </c>
      <c r="K37" s="26">
        <f t="shared" si="0"/>
        <v>3968.66</v>
      </c>
      <c r="L37" s="33">
        <f>IF(H37="N/A","N/A",ROUND((H37*0.42)/16,2))</f>
        <v>22.63</v>
      </c>
      <c r="M37" s="33">
        <f>IF(I37="N/A","N/A",ROUND((I37*0.42)/16,2))</f>
        <v>27.56</v>
      </c>
      <c r="N37" s="27">
        <v>8194</v>
      </c>
      <c r="O37" s="23">
        <v>0</v>
      </c>
      <c r="P37" s="23">
        <v>0</v>
      </c>
      <c r="Q37" s="136"/>
      <c r="R37" s="137"/>
      <c r="S37" s="137"/>
      <c r="T37" s="138"/>
      <c r="U37" s="138"/>
      <c r="V37" s="23" t="s">
        <v>26</v>
      </c>
      <c r="W37" s="23" t="s">
        <v>26</v>
      </c>
      <c r="X37" s="23" t="s">
        <v>26</v>
      </c>
      <c r="Y37" s="23" t="s">
        <v>26</v>
      </c>
    </row>
    <row r="38" spans="1:25" x14ac:dyDescent="0.2">
      <c r="A38" s="110">
        <v>121</v>
      </c>
      <c r="B38" s="16" t="s">
        <v>146</v>
      </c>
      <c r="C38" s="97">
        <f t="shared" si="2"/>
        <v>0</v>
      </c>
      <c r="D38" s="73">
        <v>121</v>
      </c>
      <c r="E38" s="74">
        <v>27</v>
      </c>
      <c r="F38" s="77" t="s">
        <v>146</v>
      </c>
      <c r="G38" s="27">
        <v>8777.4699999999993</v>
      </c>
      <c r="H38" s="27">
        <v>1281.2</v>
      </c>
      <c r="I38" s="27">
        <v>1579.04</v>
      </c>
      <c r="J38" s="26">
        <f t="shared" si="3"/>
        <v>4842.9399999999996</v>
      </c>
      <c r="K38" s="26">
        <f t="shared" si="0"/>
        <v>5968.77</v>
      </c>
      <c r="L38" s="26">
        <f t="shared" ref="L38:M41" si="5">IF(H38="N/A","N/A",ROUND((H38*0.42)/20,2))</f>
        <v>26.91</v>
      </c>
      <c r="M38" s="26">
        <f t="shared" si="5"/>
        <v>33.159999999999997</v>
      </c>
      <c r="N38" s="27">
        <v>8194</v>
      </c>
      <c r="O38" s="23">
        <v>2.17</v>
      </c>
      <c r="P38" s="23">
        <v>1.22</v>
      </c>
      <c r="Q38" s="136"/>
      <c r="R38" s="137"/>
      <c r="S38" s="137"/>
      <c r="T38" s="138"/>
      <c r="U38" s="138"/>
      <c r="V38" s="23" t="s">
        <v>26</v>
      </c>
      <c r="W38" s="23" t="s">
        <v>26</v>
      </c>
      <c r="X38" s="23" t="s">
        <v>26</v>
      </c>
      <c r="Y38" s="23" t="s">
        <v>26</v>
      </c>
    </row>
    <row r="39" spans="1:25" x14ac:dyDescent="0.2">
      <c r="A39" s="110">
        <v>131</v>
      </c>
      <c r="B39" s="16" t="s">
        <v>145</v>
      </c>
      <c r="C39" s="97">
        <f t="shared" si="2"/>
        <v>0</v>
      </c>
      <c r="D39" s="73">
        <v>131</v>
      </c>
      <c r="E39" s="74">
        <v>28</v>
      </c>
      <c r="F39" s="77" t="s">
        <v>145</v>
      </c>
      <c r="G39" s="27">
        <v>5458.38</v>
      </c>
      <c r="H39" s="27">
        <v>728.48</v>
      </c>
      <c r="I39" s="27">
        <v>863.13</v>
      </c>
      <c r="J39" s="26">
        <f t="shared" si="3"/>
        <v>2753.65</v>
      </c>
      <c r="K39" s="26">
        <f t="shared" si="0"/>
        <v>3262.63</v>
      </c>
      <c r="L39" s="26">
        <f t="shared" si="5"/>
        <v>15.3</v>
      </c>
      <c r="M39" s="26">
        <f t="shared" si="5"/>
        <v>18.13</v>
      </c>
      <c r="N39" s="27">
        <v>8194</v>
      </c>
      <c r="O39" s="23">
        <v>37.450000000000003</v>
      </c>
      <c r="P39" s="23">
        <v>30.95</v>
      </c>
      <c r="Q39" s="136"/>
      <c r="R39" s="137">
        <v>0</v>
      </c>
      <c r="S39" s="137">
        <v>0</v>
      </c>
      <c r="T39" s="138">
        <v>7612.25</v>
      </c>
      <c r="U39" s="138">
        <v>4195</v>
      </c>
      <c r="V39" s="23" t="s">
        <v>26</v>
      </c>
      <c r="W39" s="23" t="s">
        <v>26</v>
      </c>
      <c r="X39" s="23" t="s">
        <v>26</v>
      </c>
      <c r="Y39" s="23" t="s">
        <v>26</v>
      </c>
    </row>
    <row r="40" spans="1:25" x14ac:dyDescent="0.2">
      <c r="A40" s="110">
        <v>132</v>
      </c>
      <c r="B40" s="16" t="s">
        <v>143</v>
      </c>
      <c r="C40" s="97">
        <f t="shared" si="2"/>
        <v>0</v>
      </c>
      <c r="D40" s="76">
        <v>132</v>
      </c>
      <c r="E40" s="74">
        <v>29</v>
      </c>
      <c r="F40" s="77" t="s">
        <v>143</v>
      </c>
      <c r="G40" s="27">
        <v>5467.5</v>
      </c>
      <c r="H40" s="27">
        <v>726.83</v>
      </c>
      <c r="I40" s="27">
        <v>856.42</v>
      </c>
      <c r="J40" s="26">
        <f t="shared" si="3"/>
        <v>2747.42</v>
      </c>
      <c r="K40" s="26">
        <f t="shared" si="0"/>
        <v>3237.27</v>
      </c>
      <c r="L40" s="26">
        <f t="shared" si="5"/>
        <v>15.26</v>
      </c>
      <c r="M40" s="26">
        <f t="shared" si="5"/>
        <v>17.98</v>
      </c>
      <c r="N40" s="27">
        <v>8194</v>
      </c>
      <c r="O40" s="23">
        <v>5.29</v>
      </c>
      <c r="P40" s="23">
        <v>4.93</v>
      </c>
      <c r="Q40" s="136"/>
      <c r="R40" s="137"/>
      <c r="S40" s="137"/>
      <c r="T40" s="138">
        <v>2333</v>
      </c>
      <c r="U40" s="138">
        <v>1246</v>
      </c>
      <c r="V40" s="139">
        <v>52</v>
      </c>
      <c r="W40" s="139">
        <v>3103</v>
      </c>
      <c r="X40" s="139">
        <v>0</v>
      </c>
      <c r="Y40" s="139">
        <v>545.6</v>
      </c>
    </row>
    <row r="41" spans="1:25" x14ac:dyDescent="0.2">
      <c r="A41" s="110">
        <v>133</v>
      </c>
      <c r="B41" s="99" t="s">
        <v>142</v>
      </c>
      <c r="C41" s="97">
        <f t="shared" si="2"/>
        <v>0</v>
      </c>
      <c r="D41" s="76">
        <v>133</v>
      </c>
      <c r="E41" s="74">
        <v>30</v>
      </c>
      <c r="F41" s="77" t="s">
        <v>142</v>
      </c>
      <c r="G41" s="27">
        <v>6766.88</v>
      </c>
      <c r="H41" s="27">
        <v>882.99</v>
      </c>
      <c r="I41" s="27">
        <v>1051.31</v>
      </c>
      <c r="J41" s="26">
        <f t="shared" si="3"/>
        <v>3337.7</v>
      </c>
      <c r="K41" s="26">
        <f t="shared" si="0"/>
        <v>3973.95</v>
      </c>
      <c r="L41" s="26">
        <f t="shared" si="5"/>
        <v>18.54</v>
      </c>
      <c r="M41" s="26">
        <f t="shared" si="5"/>
        <v>22.08</v>
      </c>
      <c r="N41" s="27">
        <v>8194</v>
      </c>
      <c r="O41" s="23">
        <v>3.83</v>
      </c>
      <c r="P41" s="23">
        <v>1.72</v>
      </c>
      <c r="Q41" s="136"/>
      <c r="R41" s="137"/>
      <c r="S41" s="137"/>
      <c r="T41" s="138">
        <v>110.5</v>
      </c>
      <c r="U41" s="138">
        <v>15.5</v>
      </c>
      <c r="V41" s="23" t="s">
        <v>26</v>
      </c>
      <c r="W41" s="23" t="s">
        <v>26</v>
      </c>
      <c r="X41" s="23" t="s">
        <v>26</v>
      </c>
      <c r="Y41" s="23" t="s">
        <v>26</v>
      </c>
    </row>
    <row r="42" spans="1:25" x14ac:dyDescent="0.2">
      <c r="A42" s="110">
        <v>134</v>
      </c>
      <c r="B42" s="16" t="s">
        <v>141</v>
      </c>
      <c r="C42" s="97">
        <f t="shared" ref="C42:C73" si="6">+A42-D42</f>
        <v>0</v>
      </c>
      <c r="D42" s="73">
        <v>134</v>
      </c>
      <c r="E42" s="74">
        <v>31</v>
      </c>
      <c r="F42" s="77" t="s">
        <v>141</v>
      </c>
      <c r="G42" s="27">
        <v>5272.16</v>
      </c>
      <c r="H42" s="27">
        <v>717.66</v>
      </c>
      <c r="I42" s="27">
        <v>827.39</v>
      </c>
      <c r="J42" s="26">
        <f t="shared" si="3"/>
        <v>2712.75</v>
      </c>
      <c r="K42" s="26">
        <f t="shared" si="3"/>
        <v>3127.53</v>
      </c>
      <c r="L42" s="33">
        <f t="shared" ref="L42:M44" si="7">IF(H42="N/A","N/A",ROUND((H42*0.42)/16,2))</f>
        <v>18.84</v>
      </c>
      <c r="M42" s="33">
        <f t="shared" si="7"/>
        <v>21.72</v>
      </c>
      <c r="N42" s="27">
        <v>8194</v>
      </c>
      <c r="O42" s="23">
        <v>0</v>
      </c>
      <c r="P42" s="23">
        <v>0</v>
      </c>
      <c r="Q42" s="136"/>
      <c r="R42" s="137"/>
      <c r="S42" s="137"/>
      <c r="T42" s="138"/>
      <c r="U42" s="138"/>
      <c r="V42" s="23" t="s">
        <v>26</v>
      </c>
      <c r="W42" s="23" t="s">
        <v>26</v>
      </c>
      <c r="X42" s="23" t="s">
        <v>26</v>
      </c>
      <c r="Y42" s="23" t="s">
        <v>26</v>
      </c>
    </row>
    <row r="43" spans="1:25" x14ac:dyDescent="0.2">
      <c r="A43" s="110">
        <v>135</v>
      </c>
      <c r="B43" s="16" t="s">
        <v>140</v>
      </c>
      <c r="C43" s="97">
        <f t="shared" si="6"/>
        <v>0</v>
      </c>
      <c r="D43" s="73">
        <v>135</v>
      </c>
      <c r="E43" s="74">
        <v>32</v>
      </c>
      <c r="F43" s="77" t="s">
        <v>140</v>
      </c>
      <c r="G43" s="27">
        <v>7599.82</v>
      </c>
      <c r="H43" s="27">
        <v>834.94</v>
      </c>
      <c r="I43" s="27">
        <v>1043.58</v>
      </c>
      <c r="J43" s="26">
        <f t="shared" si="3"/>
        <v>3156.07</v>
      </c>
      <c r="K43" s="26">
        <f t="shared" si="3"/>
        <v>3944.73</v>
      </c>
      <c r="L43" s="33">
        <f t="shared" si="7"/>
        <v>21.92</v>
      </c>
      <c r="M43" s="33">
        <f t="shared" si="7"/>
        <v>27.39</v>
      </c>
      <c r="N43" s="27">
        <v>8194</v>
      </c>
      <c r="O43" s="23">
        <v>0.45</v>
      </c>
      <c r="P43" s="23">
        <v>1.19</v>
      </c>
      <c r="Q43" s="136"/>
      <c r="R43" s="137"/>
      <c r="S43" s="137"/>
      <c r="T43" s="138"/>
      <c r="U43" s="138"/>
      <c r="V43" s="23" t="s">
        <v>26</v>
      </c>
      <c r="W43" s="23" t="s">
        <v>26</v>
      </c>
      <c r="X43" s="23" t="s">
        <v>26</v>
      </c>
      <c r="Y43" s="23" t="s">
        <v>26</v>
      </c>
    </row>
    <row r="44" spans="1:25" x14ac:dyDescent="0.2">
      <c r="A44" s="110">
        <v>136</v>
      </c>
      <c r="B44" s="16" t="s">
        <v>139</v>
      </c>
      <c r="C44" s="97">
        <f t="shared" si="6"/>
        <v>0</v>
      </c>
      <c r="D44" s="73">
        <v>136</v>
      </c>
      <c r="E44" s="74">
        <v>33</v>
      </c>
      <c r="F44" s="77" t="s">
        <v>139</v>
      </c>
      <c r="G44" s="27">
        <v>6097.83</v>
      </c>
      <c r="H44" s="27">
        <v>828.51</v>
      </c>
      <c r="I44" s="27">
        <v>908.08</v>
      </c>
      <c r="J44" s="26">
        <f t="shared" si="3"/>
        <v>3131.77</v>
      </c>
      <c r="K44" s="26">
        <f t="shared" si="3"/>
        <v>3432.54</v>
      </c>
      <c r="L44" s="33">
        <f t="shared" si="7"/>
        <v>21.75</v>
      </c>
      <c r="M44" s="33">
        <f t="shared" si="7"/>
        <v>23.84</v>
      </c>
      <c r="N44" s="27">
        <v>8194</v>
      </c>
      <c r="O44" s="23">
        <v>0</v>
      </c>
      <c r="P44" s="23">
        <v>0</v>
      </c>
      <c r="Q44" s="136"/>
      <c r="R44" s="137"/>
      <c r="S44" s="137"/>
      <c r="T44" s="138">
        <v>328.5</v>
      </c>
      <c r="U44" s="138">
        <v>211.5</v>
      </c>
      <c r="V44" s="23" t="s">
        <v>26</v>
      </c>
      <c r="W44" s="23" t="s">
        <v>26</v>
      </c>
      <c r="X44" s="23" t="s">
        <v>26</v>
      </c>
      <c r="Y44" s="23" t="s">
        <v>26</v>
      </c>
    </row>
    <row r="45" spans="1:25" x14ac:dyDescent="0.2">
      <c r="A45" s="110">
        <v>137</v>
      </c>
      <c r="B45" s="99" t="s">
        <v>138</v>
      </c>
      <c r="C45" s="97">
        <f t="shared" si="6"/>
        <v>0</v>
      </c>
      <c r="D45" s="73">
        <v>137</v>
      </c>
      <c r="E45" s="74">
        <v>34</v>
      </c>
      <c r="F45" s="77" t="s">
        <v>138</v>
      </c>
      <c r="G45" s="27">
        <v>5655.35</v>
      </c>
      <c r="H45" s="27">
        <v>648.87</v>
      </c>
      <c r="I45" s="27">
        <v>1035.7</v>
      </c>
      <c r="J45" s="26">
        <f t="shared" si="3"/>
        <v>2452.73</v>
      </c>
      <c r="K45" s="26">
        <f t="shared" si="3"/>
        <v>3914.95</v>
      </c>
      <c r="L45" s="26">
        <f>IF(H45="N/A","N/A",ROUND((H45*0.42)/20,2))</f>
        <v>13.63</v>
      </c>
      <c r="M45" s="26">
        <f>IF(I45="N/A","N/A",ROUND((I45*0.42)/20,2))</f>
        <v>21.75</v>
      </c>
      <c r="N45" s="27">
        <v>8194</v>
      </c>
      <c r="O45" s="23">
        <v>0</v>
      </c>
      <c r="P45" s="23">
        <v>0</v>
      </c>
      <c r="Q45" s="136"/>
      <c r="R45" s="137"/>
      <c r="S45" s="137"/>
      <c r="T45" s="138">
        <v>718</v>
      </c>
      <c r="U45" s="138">
        <v>701.5</v>
      </c>
      <c r="V45" s="23" t="s">
        <v>26</v>
      </c>
      <c r="W45" s="23" t="s">
        <v>26</v>
      </c>
      <c r="X45" s="23" t="s">
        <v>26</v>
      </c>
      <c r="Y45" s="23" t="s">
        <v>26</v>
      </c>
    </row>
    <row r="46" spans="1:25" x14ac:dyDescent="0.2">
      <c r="A46" s="110">
        <v>139</v>
      </c>
      <c r="B46" s="99" t="s">
        <v>137</v>
      </c>
      <c r="C46" s="97">
        <f t="shared" si="6"/>
        <v>0</v>
      </c>
      <c r="D46" s="73">
        <v>139</v>
      </c>
      <c r="E46" s="74">
        <v>35</v>
      </c>
      <c r="F46" s="75" t="s">
        <v>137</v>
      </c>
      <c r="G46" s="27">
        <v>5389.65</v>
      </c>
      <c r="H46" s="27">
        <v>733.25</v>
      </c>
      <c r="I46" s="27">
        <v>927.79</v>
      </c>
      <c r="J46" s="26">
        <f t="shared" si="3"/>
        <v>2771.69</v>
      </c>
      <c r="K46" s="26">
        <f t="shared" si="3"/>
        <v>3507.05</v>
      </c>
      <c r="L46" s="26">
        <f>IF(H46="N/A","N/A",ROUND((H46*0.42)/20,2))</f>
        <v>15.4</v>
      </c>
      <c r="M46" s="26">
        <f>IF(I46="N/A","N/A",ROUND((I46*0.42)/20,2))</f>
        <v>19.48</v>
      </c>
      <c r="N46" s="27">
        <v>8194</v>
      </c>
      <c r="O46" s="23">
        <v>15.56</v>
      </c>
      <c r="P46" s="23">
        <v>2.83</v>
      </c>
      <c r="Q46" s="136"/>
      <c r="R46" s="137"/>
      <c r="S46" s="137">
        <v>0</v>
      </c>
      <c r="T46" s="138">
        <v>1590.5</v>
      </c>
      <c r="U46" s="138">
        <v>1141</v>
      </c>
      <c r="V46" s="23" t="s">
        <v>26</v>
      </c>
      <c r="W46" s="23" t="s">
        <v>26</v>
      </c>
      <c r="X46" s="23" t="s">
        <v>26</v>
      </c>
      <c r="Y46" s="23" t="s">
        <v>26</v>
      </c>
    </row>
    <row r="47" spans="1:25" x14ac:dyDescent="0.2">
      <c r="A47" s="110">
        <v>148</v>
      </c>
      <c r="B47" s="16" t="s">
        <v>136</v>
      </c>
      <c r="C47" s="97">
        <f t="shared" si="6"/>
        <v>0</v>
      </c>
      <c r="D47" s="73">
        <v>148</v>
      </c>
      <c r="E47" s="74">
        <v>36</v>
      </c>
      <c r="F47" s="78" t="s">
        <v>136</v>
      </c>
      <c r="G47" s="27">
        <v>6989.88</v>
      </c>
      <c r="H47" s="27">
        <v>792.57</v>
      </c>
      <c r="I47" s="27">
        <v>1036.99</v>
      </c>
      <c r="J47" s="26">
        <f t="shared" si="3"/>
        <v>2995.91</v>
      </c>
      <c r="K47" s="26">
        <f t="shared" si="3"/>
        <v>3919.82</v>
      </c>
      <c r="L47" s="33">
        <f t="shared" ref="L47:M49" si="8">IF(H47="N/A","N/A",ROUND((H47*0.42)/16,2))</f>
        <v>20.8</v>
      </c>
      <c r="M47" s="33">
        <f t="shared" si="8"/>
        <v>27.22</v>
      </c>
      <c r="N47" s="27">
        <v>8194</v>
      </c>
      <c r="O47" s="23">
        <v>0</v>
      </c>
      <c r="P47" s="23">
        <v>0</v>
      </c>
      <c r="Q47" s="136"/>
      <c r="R47" s="137"/>
      <c r="S47" s="137"/>
      <c r="T47" s="138"/>
      <c r="U47" s="138"/>
      <c r="V47" s="23" t="s">
        <v>26</v>
      </c>
      <c r="W47" s="23" t="s">
        <v>26</v>
      </c>
      <c r="X47" s="23" t="s">
        <v>26</v>
      </c>
      <c r="Y47" s="23" t="s">
        <v>26</v>
      </c>
    </row>
    <row r="48" spans="1:25" x14ac:dyDescent="0.2">
      <c r="A48" s="110">
        <v>149</v>
      </c>
      <c r="B48" s="16" t="s">
        <v>135</v>
      </c>
      <c r="C48" s="97">
        <f t="shared" si="6"/>
        <v>0</v>
      </c>
      <c r="D48" s="73">
        <v>149</v>
      </c>
      <c r="E48" s="74">
        <v>37</v>
      </c>
      <c r="F48" s="78" t="s">
        <v>135</v>
      </c>
      <c r="G48" s="27">
        <v>10318.530000000001</v>
      </c>
      <c r="H48" s="27">
        <v>1151.74</v>
      </c>
      <c r="I48" s="27">
        <v>1503.8</v>
      </c>
      <c r="J48" s="26">
        <f t="shared" si="3"/>
        <v>4353.58</v>
      </c>
      <c r="K48" s="26">
        <f t="shared" si="3"/>
        <v>5684.36</v>
      </c>
      <c r="L48" s="33">
        <f t="shared" si="8"/>
        <v>30.23</v>
      </c>
      <c r="M48" s="33">
        <f t="shared" si="8"/>
        <v>39.47</v>
      </c>
      <c r="N48" s="27">
        <v>8194</v>
      </c>
      <c r="O48" s="23">
        <v>0</v>
      </c>
      <c r="P48" s="23">
        <v>0</v>
      </c>
      <c r="Q48" s="136"/>
      <c r="R48" s="137"/>
      <c r="S48" s="137"/>
      <c r="T48" s="138"/>
      <c r="U48" s="138"/>
      <c r="V48" s="23" t="s">
        <v>26</v>
      </c>
      <c r="W48" s="23" t="s">
        <v>26</v>
      </c>
      <c r="X48" s="23" t="s">
        <v>26</v>
      </c>
      <c r="Y48" s="23" t="s">
        <v>26</v>
      </c>
    </row>
    <row r="49" spans="1:25" x14ac:dyDescent="0.2">
      <c r="A49" s="110">
        <v>150</v>
      </c>
      <c r="B49" s="99" t="s">
        <v>134</v>
      </c>
      <c r="C49" s="97">
        <f t="shared" si="6"/>
        <v>0</v>
      </c>
      <c r="D49" s="73">
        <v>150</v>
      </c>
      <c r="E49" s="74">
        <v>38</v>
      </c>
      <c r="F49" s="75" t="s">
        <v>134</v>
      </c>
      <c r="G49" s="27">
        <v>6492.91</v>
      </c>
      <c r="H49" s="27">
        <v>746.63</v>
      </c>
      <c r="I49" s="27">
        <v>1036.71</v>
      </c>
      <c r="J49" s="26">
        <f t="shared" si="3"/>
        <v>2822.26</v>
      </c>
      <c r="K49" s="26">
        <f t="shared" si="3"/>
        <v>3918.76</v>
      </c>
      <c r="L49" s="33">
        <f t="shared" si="8"/>
        <v>19.600000000000001</v>
      </c>
      <c r="M49" s="33">
        <f t="shared" si="8"/>
        <v>27.21</v>
      </c>
      <c r="N49" s="27">
        <v>8194</v>
      </c>
      <c r="O49" s="23">
        <v>0</v>
      </c>
      <c r="P49" s="23">
        <v>0</v>
      </c>
      <c r="Q49" s="136"/>
      <c r="R49" s="137"/>
      <c r="S49" s="137"/>
      <c r="T49" s="138">
        <v>45</v>
      </c>
      <c r="U49" s="138">
        <v>0</v>
      </c>
      <c r="V49" s="23" t="s">
        <v>26</v>
      </c>
      <c r="W49" s="23" t="s">
        <v>26</v>
      </c>
      <c r="X49" s="23" t="s">
        <v>26</v>
      </c>
      <c r="Y49" s="23" t="s">
        <v>26</v>
      </c>
    </row>
    <row r="50" spans="1:25" x14ac:dyDescent="0.2">
      <c r="A50" s="110">
        <v>151</v>
      </c>
      <c r="B50" s="99" t="s">
        <v>133</v>
      </c>
      <c r="C50" s="97">
        <f t="shared" si="6"/>
        <v>0</v>
      </c>
      <c r="D50" s="73">
        <v>151</v>
      </c>
      <c r="E50" s="74">
        <v>39</v>
      </c>
      <c r="F50" s="77" t="s">
        <v>133</v>
      </c>
      <c r="G50" s="27">
        <v>5610</v>
      </c>
      <c r="H50" s="27">
        <v>753.22</v>
      </c>
      <c r="I50" s="27">
        <v>985.61</v>
      </c>
      <c r="J50" s="26">
        <f t="shared" si="3"/>
        <v>2847.17</v>
      </c>
      <c r="K50" s="26">
        <f t="shared" si="3"/>
        <v>3725.61</v>
      </c>
      <c r="L50" s="26">
        <f>IF(H50="N/A","N/A",ROUND((H50*0.42)/20,2))</f>
        <v>15.82</v>
      </c>
      <c r="M50" s="26">
        <f>IF(I50="N/A","N/A",ROUND((I50*0.42)/20,2))</f>
        <v>20.7</v>
      </c>
      <c r="N50" s="27">
        <v>8194</v>
      </c>
      <c r="O50" s="23">
        <v>0</v>
      </c>
      <c r="P50" s="23">
        <v>0</v>
      </c>
      <c r="Q50" s="136"/>
      <c r="R50" s="137"/>
      <c r="S50" s="137"/>
      <c r="T50" s="138">
        <v>837</v>
      </c>
      <c r="U50" s="138">
        <v>556</v>
      </c>
      <c r="V50" s="23" t="s">
        <v>26</v>
      </c>
      <c r="W50" s="23" t="s">
        <v>26</v>
      </c>
      <c r="X50" s="23" t="s">
        <v>26</v>
      </c>
      <c r="Y50" s="23" t="s">
        <v>26</v>
      </c>
    </row>
    <row r="51" spans="1:25" x14ac:dyDescent="0.2">
      <c r="A51" s="110">
        <v>161</v>
      </c>
      <c r="B51" s="99" t="s">
        <v>132</v>
      </c>
      <c r="C51" s="97">
        <f t="shared" si="6"/>
        <v>0</v>
      </c>
      <c r="D51" s="73">
        <v>161</v>
      </c>
      <c r="E51" s="74">
        <v>40</v>
      </c>
      <c r="F51" s="77" t="s">
        <v>132</v>
      </c>
      <c r="G51" s="27">
        <v>11982.57</v>
      </c>
      <c r="H51" s="27">
        <v>1694.94</v>
      </c>
      <c r="I51" s="27">
        <v>2300.35</v>
      </c>
      <c r="J51" s="26">
        <f t="shared" si="3"/>
        <v>6406.87</v>
      </c>
      <c r="K51" s="26">
        <f t="shared" si="3"/>
        <v>8695.32</v>
      </c>
      <c r="L51" s="33">
        <f t="shared" ref="L51:M56" si="9">IF(H51="N/A","N/A",ROUND((H51*0.42)/16,2))</f>
        <v>44.49</v>
      </c>
      <c r="M51" s="33">
        <f t="shared" si="9"/>
        <v>60.38</v>
      </c>
      <c r="N51" s="27">
        <v>8194</v>
      </c>
      <c r="O51" s="23">
        <v>0</v>
      </c>
      <c r="P51" s="23">
        <v>0</v>
      </c>
      <c r="Q51" s="136"/>
      <c r="R51" s="137"/>
      <c r="S51" s="137"/>
      <c r="T51" s="138"/>
      <c r="U51" s="138"/>
      <c r="V51" s="23" t="s">
        <v>26</v>
      </c>
      <c r="W51" s="23" t="s">
        <v>26</v>
      </c>
      <c r="X51" s="23" t="s">
        <v>26</v>
      </c>
      <c r="Y51" s="23" t="s">
        <v>26</v>
      </c>
    </row>
    <row r="52" spans="1:25" x14ac:dyDescent="0.2">
      <c r="A52" s="110">
        <v>171</v>
      </c>
      <c r="B52" s="16" t="s">
        <v>131</v>
      </c>
      <c r="C52" s="97">
        <f t="shared" si="6"/>
        <v>0</v>
      </c>
      <c r="D52" s="73">
        <v>171</v>
      </c>
      <c r="E52" s="74">
        <v>41</v>
      </c>
      <c r="F52" s="77" t="s">
        <v>131</v>
      </c>
      <c r="G52" s="27">
        <v>6975.55</v>
      </c>
      <c r="H52" s="27">
        <v>973.63</v>
      </c>
      <c r="I52" s="27">
        <v>895.81</v>
      </c>
      <c r="J52" s="26">
        <f t="shared" si="3"/>
        <v>3680.32</v>
      </c>
      <c r="K52" s="26">
        <f t="shared" si="3"/>
        <v>3386.16</v>
      </c>
      <c r="L52" s="33">
        <f t="shared" si="9"/>
        <v>25.56</v>
      </c>
      <c r="M52" s="33">
        <f t="shared" si="9"/>
        <v>23.52</v>
      </c>
      <c r="N52" s="27">
        <v>8194</v>
      </c>
      <c r="O52" s="23">
        <v>0</v>
      </c>
      <c r="P52" s="23">
        <v>5.98</v>
      </c>
      <c r="Q52" s="136"/>
      <c r="R52" s="137"/>
      <c r="S52" s="137"/>
      <c r="T52" s="138">
        <v>158</v>
      </c>
      <c r="U52" s="138">
        <v>230.5</v>
      </c>
      <c r="V52" s="23" t="s">
        <v>26</v>
      </c>
      <c r="W52" s="23" t="s">
        <v>26</v>
      </c>
      <c r="X52" s="23" t="s">
        <v>26</v>
      </c>
      <c r="Y52" s="23" t="s">
        <v>26</v>
      </c>
    </row>
    <row r="53" spans="1:25" x14ac:dyDescent="0.2">
      <c r="A53" s="110">
        <v>181</v>
      </c>
      <c r="B53" s="99" t="s">
        <v>130</v>
      </c>
      <c r="C53" s="97">
        <f t="shared" si="6"/>
        <v>0</v>
      </c>
      <c r="D53" s="73">
        <v>181</v>
      </c>
      <c r="E53" s="74">
        <v>42</v>
      </c>
      <c r="F53" s="77" t="s">
        <v>130</v>
      </c>
      <c r="G53" s="27">
        <v>7792.09</v>
      </c>
      <c r="H53" s="27">
        <v>1037.99</v>
      </c>
      <c r="I53" s="27">
        <v>1162.1199999999999</v>
      </c>
      <c r="J53" s="26">
        <f t="shared" si="3"/>
        <v>3923.6</v>
      </c>
      <c r="K53" s="26">
        <f t="shared" si="3"/>
        <v>4392.8100000000004</v>
      </c>
      <c r="L53" s="33">
        <f t="shared" si="9"/>
        <v>27.25</v>
      </c>
      <c r="M53" s="33">
        <f t="shared" si="9"/>
        <v>30.51</v>
      </c>
      <c r="N53" s="27">
        <v>8194</v>
      </c>
      <c r="O53" s="23">
        <v>0</v>
      </c>
      <c r="P53" s="23">
        <v>0</v>
      </c>
      <c r="Q53" s="136"/>
      <c r="R53" s="137"/>
      <c r="S53" s="137"/>
      <c r="T53" s="138"/>
      <c r="U53" s="138"/>
      <c r="V53" s="23" t="s">
        <v>26</v>
      </c>
      <c r="W53" s="23" t="s">
        <v>26</v>
      </c>
      <c r="X53" s="23" t="s">
        <v>26</v>
      </c>
      <c r="Y53" s="23" t="s">
        <v>26</v>
      </c>
    </row>
    <row r="54" spans="1:25" x14ac:dyDescent="0.2">
      <c r="A54" s="110">
        <v>182</v>
      </c>
      <c r="B54" s="99" t="s">
        <v>129</v>
      </c>
      <c r="C54" s="97">
        <f t="shared" si="6"/>
        <v>0</v>
      </c>
      <c r="D54" s="73">
        <v>182</v>
      </c>
      <c r="E54" s="74">
        <v>43</v>
      </c>
      <c r="F54" s="77" t="s">
        <v>129</v>
      </c>
      <c r="G54" s="27">
        <v>8096.97</v>
      </c>
      <c r="H54" s="27">
        <v>1086.6300000000001</v>
      </c>
      <c r="I54" s="27">
        <v>1374.44</v>
      </c>
      <c r="J54" s="26">
        <f t="shared" si="3"/>
        <v>4107.46</v>
      </c>
      <c r="K54" s="26">
        <f t="shared" si="3"/>
        <v>5195.38</v>
      </c>
      <c r="L54" s="33">
        <f t="shared" si="9"/>
        <v>28.52</v>
      </c>
      <c r="M54" s="33">
        <f t="shared" si="9"/>
        <v>36.08</v>
      </c>
      <c r="N54" s="27">
        <v>8194</v>
      </c>
      <c r="O54" s="23">
        <v>0.04</v>
      </c>
      <c r="P54" s="23">
        <v>0.01</v>
      </c>
      <c r="Q54" s="136"/>
      <c r="R54" s="137"/>
      <c r="S54" s="137"/>
      <c r="T54" s="138"/>
      <c r="U54" s="138"/>
      <c r="V54" s="23" t="s">
        <v>26</v>
      </c>
      <c r="W54" s="23" t="s">
        <v>26</v>
      </c>
      <c r="X54" s="23" t="s">
        <v>26</v>
      </c>
      <c r="Y54" s="23" t="s">
        <v>26</v>
      </c>
    </row>
    <row r="55" spans="1:25" x14ac:dyDescent="0.2">
      <c r="A55" s="110">
        <v>191</v>
      </c>
      <c r="B55" s="99" t="s">
        <v>128</v>
      </c>
      <c r="C55" s="97">
        <f t="shared" si="6"/>
        <v>0</v>
      </c>
      <c r="D55" s="73">
        <v>191</v>
      </c>
      <c r="E55" s="74">
        <v>44</v>
      </c>
      <c r="F55" s="77" t="s">
        <v>128</v>
      </c>
      <c r="G55" s="27">
        <v>42427.23</v>
      </c>
      <c r="H55" s="27">
        <v>6742.86</v>
      </c>
      <c r="I55" s="27">
        <v>6742.86</v>
      </c>
      <c r="J55" s="26">
        <f t="shared" si="3"/>
        <v>25488.01</v>
      </c>
      <c r="K55" s="26">
        <f t="shared" si="3"/>
        <v>25488.01</v>
      </c>
      <c r="L55" s="33">
        <f t="shared" si="9"/>
        <v>177</v>
      </c>
      <c r="M55" s="33">
        <f t="shared" si="9"/>
        <v>177</v>
      </c>
      <c r="N55" s="27">
        <v>8194</v>
      </c>
      <c r="O55" s="23">
        <v>0</v>
      </c>
      <c r="P55" s="23">
        <v>0</v>
      </c>
      <c r="Q55" s="136"/>
      <c r="R55" s="137"/>
      <c r="S55" s="137"/>
      <c r="T55" s="138"/>
      <c r="U55" s="138"/>
      <c r="V55" s="23" t="s">
        <v>26</v>
      </c>
      <c r="W55" s="23" t="s">
        <v>26</v>
      </c>
      <c r="X55" s="23" t="s">
        <v>26</v>
      </c>
      <c r="Y55" s="23" t="s">
        <v>26</v>
      </c>
    </row>
    <row r="56" spans="1:25" x14ac:dyDescent="0.2">
      <c r="A56" s="110">
        <v>192</v>
      </c>
      <c r="B56" s="99" t="s">
        <v>127</v>
      </c>
      <c r="C56" s="97">
        <f t="shared" si="6"/>
        <v>0</v>
      </c>
      <c r="D56" s="73">
        <v>192</v>
      </c>
      <c r="E56" s="74">
        <v>45</v>
      </c>
      <c r="F56" s="77" t="s">
        <v>127</v>
      </c>
      <c r="G56" s="27">
        <v>7030.07</v>
      </c>
      <c r="H56" s="27">
        <v>946.04</v>
      </c>
      <c r="I56" s="27">
        <v>1167.53</v>
      </c>
      <c r="J56" s="26">
        <f t="shared" si="3"/>
        <v>3576.03</v>
      </c>
      <c r="K56" s="26">
        <f t="shared" si="3"/>
        <v>4413.26</v>
      </c>
      <c r="L56" s="33">
        <f t="shared" si="9"/>
        <v>24.83</v>
      </c>
      <c r="M56" s="33">
        <f t="shared" si="9"/>
        <v>30.65</v>
      </c>
      <c r="N56" s="27">
        <v>8194</v>
      </c>
      <c r="O56" s="23">
        <v>0</v>
      </c>
      <c r="P56" s="23">
        <v>0</v>
      </c>
      <c r="Q56" s="136"/>
      <c r="R56" s="137"/>
      <c r="S56" s="137"/>
      <c r="T56" s="138"/>
      <c r="U56" s="138"/>
      <c r="V56" s="23" t="s">
        <v>26</v>
      </c>
      <c r="W56" s="23" t="s">
        <v>26</v>
      </c>
      <c r="X56" s="23" t="s">
        <v>26</v>
      </c>
      <c r="Y56" s="23" t="s">
        <v>26</v>
      </c>
    </row>
    <row r="57" spans="1:25" x14ac:dyDescent="0.2">
      <c r="A57" s="110">
        <v>193</v>
      </c>
      <c r="B57" s="99" t="s">
        <v>126</v>
      </c>
      <c r="C57" s="97">
        <f t="shared" si="6"/>
        <v>0</v>
      </c>
      <c r="D57" s="73">
        <v>193</v>
      </c>
      <c r="E57" s="74">
        <v>46</v>
      </c>
      <c r="F57" s="77" t="s">
        <v>126</v>
      </c>
      <c r="G57" s="27">
        <v>5268.22</v>
      </c>
      <c r="H57" s="27">
        <v>653.41</v>
      </c>
      <c r="I57" s="27">
        <v>782.35</v>
      </c>
      <c r="J57" s="26">
        <f t="shared" si="3"/>
        <v>2469.89</v>
      </c>
      <c r="K57" s="26">
        <f t="shared" si="3"/>
        <v>2957.28</v>
      </c>
      <c r="L57" s="26">
        <f>IF(H57="N/A","N/A",ROUND((H57*0.42)/20,2))</f>
        <v>13.72</v>
      </c>
      <c r="M57" s="26">
        <f>IF(I57="N/A","N/A",ROUND((I57*0.42)/20,2))</f>
        <v>16.43</v>
      </c>
      <c r="N57" s="27">
        <v>8194</v>
      </c>
      <c r="O57" s="23">
        <v>0</v>
      </c>
      <c r="P57" s="23">
        <v>0</v>
      </c>
      <c r="Q57" s="136"/>
      <c r="R57" s="137"/>
      <c r="S57" s="137"/>
      <c r="T57" s="138"/>
      <c r="U57" s="138"/>
      <c r="V57" s="23" t="s">
        <v>26</v>
      </c>
      <c r="W57" s="23" t="s">
        <v>26</v>
      </c>
      <c r="X57" s="23" t="s">
        <v>26</v>
      </c>
      <c r="Y57" s="23" t="s">
        <v>26</v>
      </c>
    </row>
    <row r="58" spans="1:25" x14ac:dyDescent="0.2">
      <c r="A58" s="110">
        <v>201</v>
      </c>
      <c r="B58" s="99" t="s">
        <v>125</v>
      </c>
      <c r="C58" s="97">
        <f t="shared" si="6"/>
        <v>0</v>
      </c>
      <c r="D58" s="73">
        <v>201</v>
      </c>
      <c r="E58" s="74">
        <v>47</v>
      </c>
      <c r="F58" s="77" t="s">
        <v>125</v>
      </c>
      <c r="G58" s="27">
        <v>5413.03</v>
      </c>
      <c r="H58" s="27">
        <v>709.65</v>
      </c>
      <c r="I58" s="27">
        <v>699.7</v>
      </c>
      <c r="J58" s="26">
        <f t="shared" si="3"/>
        <v>2682.48</v>
      </c>
      <c r="K58" s="26">
        <f t="shared" si="3"/>
        <v>2644.87</v>
      </c>
      <c r="L58" s="33">
        <f t="shared" ref="L58:M60" si="10">IF(H58="N/A","N/A",ROUND((H58*0.42)/16,2))</f>
        <v>18.63</v>
      </c>
      <c r="M58" s="33">
        <f t="shared" si="10"/>
        <v>18.37</v>
      </c>
      <c r="N58" s="27">
        <v>8194</v>
      </c>
      <c r="O58" s="23">
        <v>0</v>
      </c>
      <c r="P58" s="23">
        <v>0</v>
      </c>
      <c r="Q58" s="136"/>
      <c r="R58" s="137"/>
      <c r="S58" s="137"/>
      <c r="T58" s="138">
        <v>36</v>
      </c>
      <c r="U58" s="138">
        <v>229</v>
      </c>
      <c r="V58" s="23" t="s">
        <v>26</v>
      </c>
      <c r="W58" s="23" t="s">
        <v>26</v>
      </c>
      <c r="X58" s="23" t="s">
        <v>26</v>
      </c>
      <c r="Y58" s="23" t="s">
        <v>26</v>
      </c>
    </row>
    <row r="59" spans="1:25" x14ac:dyDescent="0.2">
      <c r="A59" s="110">
        <v>201.1</v>
      </c>
      <c r="B59" s="16" t="s">
        <v>124</v>
      </c>
      <c r="C59" s="97">
        <f t="shared" si="6"/>
        <v>0</v>
      </c>
      <c r="D59" s="73">
        <v>201.1</v>
      </c>
      <c r="E59" s="74">
        <v>118</v>
      </c>
      <c r="F59" s="77" t="s">
        <v>124</v>
      </c>
      <c r="G59" s="27">
        <v>8476.33</v>
      </c>
      <c r="H59" s="27" t="s">
        <v>26</v>
      </c>
      <c r="I59" s="27">
        <v>1071.8</v>
      </c>
      <c r="J59" s="26" t="str">
        <f t="shared" si="3"/>
        <v>N/A</v>
      </c>
      <c r="K59" s="26">
        <f t="shared" si="3"/>
        <v>4051.4</v>
      </c>
      <c r="L59" s="33" t="str">
        <f t="shared" si="10"/>
        <v>N/A</v>
      </c>
      <c r="M59" s="33">
        <f t="shared" si="10"/>
        <v>28.13</v>
      </c>
      <c r="N59" s="27">
        <v>8194</v>
      </c>
      <c r="O59" s="23">
        <v>0</v>
      </c>
      <c r="P59" s="23">
        <v>0</v>
      </c>
      <c r="Q59" s="136"/>
      <c r="R59" s="137"/>
      <c r="S59" s="140"/>
      <c r="T59" s="138"/>
      <c r="U59" s="138"/>
      <c r="V59" s="23" t="s">
        <v>26</v>
      </c>
      <c r="W59" s="23" t="s">
        <v>26</v>
      </c>
      <c r="X59" s="23" t="s">
        <v>26</v>
      </c>
      <c r="Y59" s="23" t="s">
        <v>26</v>
      </c>
    </row>
    <row r="60" spans="1:25" x14ac:dyDescent="0.2">
      <c r="A60" s="110">
        <v>202</v>
      </c>
      <c r="B60" s="99" t="s">
        <v>123</v>
      </c>
      <c r="C60" s="97">
        <f t="shared" si="6"/>
        <v>0</v>
      </c>
      <c r="D60" s="73">
        <v>202</v>
      </c>
      <c r="E60" s="74">
        <v>48</v>
      </c>
      <c r="F60" s="77" t="s">
        <v>123</v>
      </c>
      <c r="G60" s="27">
        <v>5877.02</v>
      </c>
      <c r="H60" s="27">
        <v>606.39</v>
      </c>
      <c r="I60" s="27">
        <v>859.49</v>
      </c>
      <c r="J60" s="26">
        <f t="shared" si="3"/>
        <v>2292.15</v>
      </c>
      <c r="K60" s="26">
        <f t="shared" si="3"/>
        <v>3248.87</v>
      </c>
      <c r="L60" s="33">
        <f t="shared" si="10"/>
        <v>15.92</v>
      </c>
      <c r="M60" s="33">
        <f t="shared" si="10"/>
        <v>22.56</v>
      </c>
      <c r="N60" s="27">
        <v>8194</v>
      </c>
      <c r="O60" s="23">
        <v>0</v>
      </c>
      <c r="P60" s="23">
        <v>0</v>
      </c>
      <c r="Q60" s="136"/>
      <c r="R60" s="137"/>
      <c r="S60" s="137"/>
      <c r="T60" s="138"/>
      <c r="U60" s="138"/>
      <c r="V60" s="23" t="s">
        <v>26</v>
      </c>
      <c r="W60" s="23" t="s">
        <v>26</v>
      </c>
      <c r="X60" s="23" t="s">
        <v>26</v>
      </c>
      <c r="Y60" s="23" t="s">
        <v>26</v>
      </c>
    </row>
    <row r="61" spans="1:25" x14ac:dyDescent="0.2">
      <c r="A61" s="110">
        <v>215</v>
      </c>
      <c r="B61" s="99" t="s">
        <v>122</v>
      </c>
      <c r="C61" s="97">
        <f t="shared" si="6"/>
        <v>0</v>
      </c>
      <c r="D61" s="76">
        <v>215</v>
      </c>
      <c r="E61" s="74">
        <v>49</v>
      </c>
      <c r="F61" s="77" t="s">
        <v>122</v>
      </c>
      <c r="G61" s="27">
        <v>6117.36</v>
      </c>
      <c r="H61" s="27">
        <v>865.37</v>
      </c>
      <c r="I61" s="27">
        <v>963.19</v>
      </c>
      <c r="J61" s="26">
        <f t="shared" si="3"/>
        <v>3271.1</v>
      </c>
      <c r="K61" s="26">
        <f t="shared" si="3"/>
        <v>3640.86</v>
      </c>
      <c r="L61" s="26">
        <f t="shared" ref="L61:M63" si="11">IF(H61="N/A","N/A",ROUND((H61*0.42)/20,2))</f>
        <v>18.170000000000002</v>
      </c>
      <c r="M61" s="26">
        <f t="shared" si="11"/>
        <v>20.23</v>
      </c>
      <c r="N61" s="27">
        <v>8194</v>
      </c>
      <c r="O61" s="23">
        <v>0</v>
      </c>
      <c r="P61" s="23">
        <v>0</v>
      </c>
      <c r="Q61" s="136"/>
      <c r="R61" s="137"/>
      <c r="S61" s="137"/>
      <c r="T61" s="138">
        <v>371.5</v>
      </c>
      <c r="U61" s="138">
        <v>503</v>
      </c>
      <c r="V61" s="139">
        <v>34</v>
      </c>
      <c r="W61" s="139">
        <v>2459.5</v>
      </c>
      <c r="X61" s="139">
        <v>0</v>
      </c>
      <c r="Y61" s="139">
        <v>454.2</v>
      </c>
    </row>
    <row r="62" spans="1:25" x14ac:dyDescent="0.2">
      <c r="A62" s="110">
        <v>221</v>
      </c>
      <c r="B62" s="16" t="s">
        <v>121</v>
      </c>
      <c r="C62" s="97">
        <f t="shared" si="6"/>
        <v>0</v>
      </c>
      <c r="D62" s="73">
        <v>221</v>
      </c>
      <c r="E62" s="74">
        <v>50</v>
      </c>
      <c r="F62" s="77" t="s">
        <v>121</v>
      </c>
      <c r="G62" s="27">
        <v>5637.98</v>
      </c>
      <c r="H62" s="27">
        <v>736.93</v>
      </c>
      <c r="I62" s="27">
        <v>866.28</v>
      </c>
      <c r="J62" s="26">
        <f t="shared" si="3"/>
        <v>2785.6</v>
      </c>
      <c r="K62" s="26">
        <f t="shared" si="3"/>
        <v>3274.54</v>
      </c>
      <c r="L62" s="26">
        <f t="shared" si="11"/>
        <v>15.48</v>
      </c>
      <c r="M62" s="26">
        <f t="shared" si="11"/>
        <v>18.190000000000001</v>
      </c>
      <c r="N62" s="27">
        <v>8194</v>
      </c>
      <c r="O62" s="23">
        <v>8.0299999999999994</v>
      </c>
      <c r="P62" s="23">
        <v>6.08</v>
      </c>
      <c r="Q62" s="136"/>
      <c r="R62" s="137">
        <v>0</v>
      </c>
      <c r="S62" s="137">
        <v>0</v>
      </c>
      <c r="T62" s="138">
        <v>1601</v>
      </c>
      <c r="U62" s="138">
        <v>3913.5</v>
      </c>
      <c r="V62" s="23" t="s">
        <v>26</v>
      </c>
      <c r="W62" s="23" t="s">
        <v>26</v>
      </c>
      <c r="X62" s="23" t="s">
        <v>26</v>
      </c>
      <c r="Y62" s="23" t="s">
        <v>26</v>
      </c>
    </row>
    <row r="63" spans="1:25" x14ac:dyDescent="0.2">
      <c r="A63" s="110">
        <v>221.1</v>
      </c>
      <c r="B63" s="16" t="s">
        <v>120</v>
      </c>
      <c r="C63" s="97">
        <f t="shared" si="6"/>
        <v>0</v>
      </c>
      <c r="D63" s="73">
        <v>221.1</v>
      </c>
      <c r="E63" s="74">
        <v>119</v>
      </c>
      <c r="F63" s="77" t="s">
        <v>120</v>
      </c>
      <c r="G63" s="27">
        <v>8669.17</v>
      </c>
      <c r="H63" s="27" t="s">
        <v>26</v>
      </c>
      <c r="I63" s="27">
        <v>1019.95</v>
      </c>
      <c r="J63" s="26" t="str">
        <f t="shared" si="3"/>
        <v>N/A</v>
      </c>
      <c r="K63" s="26">
        <f t="shared" si="3"/>
        <v>3855.41</v>
      </c>
      <c r="L63" s="26" t="str">
        <f t="shared" si="11"/>
        <v>N/A</v>
      </c>
      <c r="M63" s="26">
        <f t="shared" si="11"/>
        <v>21.42</v>
      </c>
      <c r="N63" s="27">
        <v>8194</v>
      </c>
      <c r="O63" s="23">
        <v>0</v>
      </c>
      <c r="P63" s="23">
        <v>0</v>
      </c>
      <c r="Q63" s="136"/>
      <c r="R63" s="137"/>
      <c r="S63" s="140"/>
      <c r="T63" s="138"/>
      <c r="U63" s="138"/>
      <c r="V63" s="23" t="s">
        <v>26</v>
      </c>
      <c r="W63" s="23" t="s">
        <v>26</v>
      </c>
      <c r="X63" s="23" t="s">
        <v>26</v>
      </c>
      <c r="Y63" s="23" t="s">
        <v>26</v>
      </c>
    </row>
    <row r="64" spans="1:25" x14ac:dyDescent="0.2">
      <c r="A64" s="110">
        <v>231</v>
      </c>
      <c r="B64" s="16" t="s">
        <v>119</v>
      </c>
      <c r="C64" s="97">
        <f t="shared" si="6"/>
        <v>0</v>
      </c>
      <c r="D64" s="73">
        <v>231</v>
      </c>
      <c r="E64" s="74">
        <v>51</v>
      </c>
      <c r="F64" s="75" t="s">
        <v>119</v>
      </c>
      <c r="G64" s="27">
        <v>5664.59</v>
      </c>
      <c r="H64" s="27">
        <v>693.09</v>
      </c>
      <c r="I64" s="27">
        <v>827.94</v>
      </c>
      <c r="J64" s="26">
        <f t="shared" si="3"/>
        <v>2619.88</v>
      </c>
      <c r="K64" s="26">
        <f t="shared" si="3"/>
        <v>3129.61</v>
      </c>
      <c r="L64" s="33">
        <f t="shared" ref="L64:M67" si="12">IF(H64="N/A","N/A",ROUND((H64*0.42)/16,2))</f>
        <v>18.190000000000001</v>
      </c>
      <c r="M64" s="33">
        <f t="shared" si="12"/>
        <v>21.73</v>
      </c>
      <c r="N64" s="27">
        <v>8194</v>
      </c>
      <c r="O64" s="23">
        <v>9.24</v>
      </c>
      <c r="P64" s="23">
        <v>5.94</v>
      </c>
      <c r="Q64" s="136"/>
      <c r="R64" s="137"/>
      <c r="S64" s="137"/>
      <c r="T64" s="138">
        <v>230</v>
      </c>
      <c r="U64" s="138">
        <v>275.5</v>
      </c>
      <c r="V64" s="23" t="s">
        <v>26</v>
      </c>
      <c r="W64" s="23" t="s">
        <v>26</v>
      </c>
      <c r="X64" s="23" t="s">
        <v>26</v>
      </c>
      <c r="Y64" s="23" t="s">
        <v>26</v>
      </c>
    </row>
    <row r="65" spans="1:25" x14ac:dyDescent="0.2">
      <c r="A65" s="110">
        <v>232</v>
      </c>
      <c r="B65" s="16" t="s">
        <v>118</v>
      </c>
      <c r="C65" s="97">
        <f t="shared" si="6"/>
        <v>0</v>
      </c>
      <c r="D65" s="76">
        <v>232</v>
      </c>
      <c r="E65" s="74">
        <v>52</v>
      </c>
      <c r="F65" s="77" t="s">
        <v>118</v>
      </c>
      <c r="G65" s="27">
        <v>5713.43</v>
      </c>
      <c r="H65" s="27">
        <v>775.42</v>
      </c>
      <c r="I65" s="27">
        <v>842.24</v>
      </c>
      <c r="J65" s="26">
        <f t="shared" si="3"/>
        <v>2931.09</v>
      </c>
      <c r="K65" s="26">
        <f t="shared" si="3"/>
        <v>3183.67</v>
      </c>
      <c r="L65" s="33">
        <f t="shared" si="12"/>
        <v>20.350000000000001</v>
      </c>
      <c r="M65" s="33">
        <f t="shared" si="12"/>
        <v>22.11</v>
      </c>
      <c r="N65" s="27">
        <v>8194</v>
      </c>
      <c r="O65" s="23">
        <v>0</v>
      </c>
      <c r="P65" s="23">
        <v>1.95</v>
      </c>
      <c r="Q65" s="136"/>
      <c r="R65" s="137"/>
      <c r="S65" s="137"/>
      <c r="T65" s="138"/>
      <c r="U65" s="138"/>
      <c r="V65" s="23" t="s">
        <v>26</v>
      </c>
      <c r="W65" s="23" t="s">
        <v>26</v>
      </c>
      <c r="X65" s="23" t="s">
        <v>26</v>
      </c>
      <c r="Y65" s="23" t="s">
        <v>26</v>
      </c>
    </row>
    <row r="66" spans="1:25" x14ac:dyDescent="0.2">
      <c r="A66" s="110">
        <v>233</v>
      </c>
      <c r="B66" s="99" t="s">
        <v>117</v>
      </c>
      <c r="C66" s="97">
        <f t="shared" si="6"/>
        <v>0</v>
      </c>
      <c r="D66" s="73">
        <v>233</v>
      </c>
      <c r="E66" s="74">
        <v>53</v>
      </c>
      <c r="F66" s="78" t="s">
        <v>117</v>
      </c>
      <c r="G66" s="27">
        <v>7351.52</v>
      </c>
      <c r="H66" s="27">
        <v>975.58</v>
      </c>
      <c r="I66" s="27">
        <v>1311.9</v>
      </c>
      <c r="J66" s="26">
        <f t="shared" si="3"/>
        <v>3687.69</v>
      </c>
      <c r="K66" s="26">
        <f t="shared" si="3"/>
        <v>4958.9799999999996</v>
      </c>
      <c r="L66" s="33">
        <f t="shared" si="12"/>
        <v>25.61</v>
      </c>
      <c r="M66" s="33">
        <f t="shared" si="12"/>
        <v>34.44</v>
      </c>
      <c r="N66" s="27">
        <v>8194</v>
      </c>
      <c r="O66" s="23">
        <v>0.3</v>
      </c>
      <c r="P66" s="23">
        <v>1.65</v>
      </c>
      <c r="Q66" s="136"/>
      <c r="R66" s="137"/>
      <c r="S66" s="137"/>
      <c r="T66" s="138">
        <v>23</v>
      </c>
      <c r="U66" s="138"/>
      <c r="V66" s="23" t="s">
        <v>26</v>
      </c>
      <c r="W66" s="23" t="s">
        <v>26</v>
      </c>
      <c r="X66" s="23" t="s">
        <v>26</v>
      </c>
      <c r="Y66" s="23" t="s">
        <v>26</v>
      </c>
    </row>
    <row r="67" spans="1:25" x14ac:dyDescent="0.2">
      <c r="A67" s="110">
        <v>234</v>
      </c>
      <c r="B67" s="99" t="s">
        <v>116</v>
      </c>
      <c r="C67" s="97">
        <f t="shared" si="6"/>
        <v>0</v>
      </c>
      <c r="D67" s="73">
        <v>234</v>
      </c>
      <c r="E67" s="74">
        <v>54</v>
      </c>
      <c r="F67" s="78" t="s">
        <v>116</v>
      </c>
      <c r="G67" s="27">
        <v>11651.62</v>
      </c>
      <c r="H67" s="27">
        <v>1374.83</v>
      </c>
      <c r="I67" s="27">
        <v>1518.98</v>
      </c>
      <c r="J67" s="26">
        <f t="shared" si="3"/>
        <v>5196.8599999999997</v>
      </c>
      <c r="K67" s="26">
        <f t="shared" si="3"/>
        <v>5741.74</v>
      </c>
      <c r="L67" s="33">
        <f t="shared" si="12"/>
        <v>36.090000000000003</v>
      </c>
      <c r="M67" s="33">
        <f t="shared" si="12"/>
        <v>39.869999999999997</v>
      </c>
      <c r="N67" s="27">
        <v>8194</v>
      </c>
      <c r="O67" s="23">
        <v>0</v>
      </c>
      <c r="P67" s="23">
        <v>0.44</v>
      </c>
      <c r="Q67" s="136"/>
      <c r="R67" s="137"/>
      <c r="S67" s="137"/>
      <c r="T67" s="138"/>
      <c r="U67" s="138"/>
      <c r="V67" s="23" t="s">
        <v>26</v>
      </c>
      <c r="W67" s="23" t="s">
        <v>26</v>
      </c>
      <c r="X67" s="23" t="s">
        <v>26</v>
      </c>
      <c r="Y67" s="23" t="s">
        <v>26</v>
      </c>
    </row>
    <row r="68" spans="1:25" x14ac:dyDescent="0.2">
      <c r="A68" s="110">
        <v>242</v>
      </c>
      <c r="B68" s="99" t="s">
        <v>115</v>
      </c>
      <c r="C68" s="97">
        <f t="shared" si="6"/>
        <v>0</v>
      </c>
      <c r="D68" s="73">
        <v>242</v>
      </c>
      <c r="E68" s="74">
        <v>55</v>
      </c>
      <c r="F68" s="77" t="s">
        <v>115</v>
      </c>
      <c r="G68" s="27">
        <v>7218.04</v>
      </c>
      <c r="H68" s="27">
        <v>1001.35</v>
      </c>
      <c r="I68" s="27">
        <v>1149.02</v>
      </c>
      <c r="J68" s="26">
        <f t="shared" si="3"/>
        <v>3785.1</v>
      </c>
      <c r="K68" s="26">
        <f t="shared" si="3"/>
        <v>4343.3</v>
      </c>
      <c r="L68" s="26">
        <f>IF(H68="N/A","N/A",ROUND((H68*0.42)/20,2))</f>
        <v>21.03</v>
      </c>
      <c r="M68" s="26">
        <f>IF(I68="N/A","N/A",ROUND((I68*0.42)/20,2))</f>
        <v>24.13</v>
      </c>
      <c r="N68" s="27">
        <v>8194</v>
      </c>
      <c r="O68" s="23">
        <v>0</v>
      </c>
      <c r="P68" s="23">
        <v>0</v>
      </c>
      <c r="Q68" s="136"/>
      <c r="R68" s="137"/>
      <c r="S68" s="137"/>
      <c r="T68" s="138"/>
      <c r="U68" s="138"/>
      <c r="V68" s="23" t="s">
        <v>26</v>
      </c>
      <c r="W68" s="23" t="s">
        <v>26</v>
      </c>
      <c r="X68" s="23" t="s">
        <v>26</v>
      </c>
      <c r="Y68" s="23" t="s">
        <v>26</v>
      </c>
    </row>
    <row r="69" spans="1:25" x14ac:dyDescent="0.2">
      <c r="A69" s="110">
        <v>243</v>
      </c>
      <c r="B69" s="99" t="s">
        <v>114</v>
      </c>
      <c r="C69" s="97">
        <f t="shared" si="6"/>
        <v>0</v>
      </c>
      <c r="D69" s="73">
        <v>243</v>
      </c>
      <c r="E69" s="74">
        <v>56</v>
      </c>
      <c r="F69" s="77" t="s">
        <v>114</v>
      </c>
      <c r="G69" s="27">
        <v>12407.62</v>
      </c>
      <c r="H69" s="27">
        <v>1804.29</v>
      </c>
      <c r="I69" s="27">
        <v>2238.61</v>
      </c>
      <c r="J69" s="26">
        <f t="shared" si="3"/>
        <v>6820.22</v>
      </c>
      <c r="K69" s="26">
        <f t="shared" si="3"/>
        <v>8461.9500000000007</v>
      </c>
      <c r="L69" s="33">
        <f>IF(H69="N/A","N/A",ROUND((H69*0.42)/16,2))</f>
        <v>47.36</v>
      </c>
      <c r="M69" s="33">
        <f>IF(I69="N/A","N/A",ROUND((I69*0.42)/16,2))</f>
        <v>58.76</v>
      </c>
      <c r="N69" s="27">
        <v>8194</v>
      </c>
      <c r="O69" s="23">
        <v>0</v>
      </c>
      <c r="P69" s="23">
        <v>0</v>
      </c>
      <c r="Q69" s="136"/>
      <c r="R69" s="137"/>
      <c r="S69" s="137"/>
      <c r="T69" s="138"/>
      <c r="U69" s="138"/>
      <c r="V69" s="23" t="s">
        <v>26</v>
      </c>
      <c r="W69" s="23" t="s">
        <v>26</v>
      </c>
      <c r="X69" s="23" t="s">
        <v>26</v>
      </c>
      <c r="Y69" s="23" t="s">
        <v>26</v>
      </c>
    </row>
    <row r="70" spans="1:25" x14ac:dyDescent="0.2">
      <c r="A70" s="110">
        <v>244</v>
      </c>
      <c r="B70" s="16" t="s">
        <v>113</v>
      </c>
      <c r="C70" s="97">
        <f t="shared" si="6"/>
        <v>0</v>
      </c>
      <c r="D70" s="73">
        <v>244</v>
      </c>
      <c r="E70" s="74">
        <v>57</v>
      </c>
      <c r="F70" s="77" t="s">
        <v>113</v>
      </c>
      <c r="G70" s="27">
        <v>6480.28</v>
      </c>
      <c r="H70" s="27">
        <v>1039.1400000000001</v>
      </c>
      <c r="I70" s="27">
        <v>1269.05</v>
      </c>
      <c r="J70" s="26">
        <f t="shared" si="3"/>
        <v>3927.95</v>
      </c>
      <c r="K70" s="26">
        <f t="shared" si="3"/>
        <v>4797.01</v>
      </c>
      <c r="L70" s="26">
        <f t="shared" ref="L70:M74" si="13">IF(H70="N/A","N/A",ROUND((H70*0.42)/20,2))</f>
        <v>21.82</v>
      </c>
      <c r="M70" s="26">
        <f t="shared" si="13"/>
        <v>26.65</v>
      </c>
      <c r="N70" s="27">
        <v>8194</v>
      </c>
      <c r="O70" s="23">
        <v>0</v>
      </c>
      <c r="P70" s="23">
        <v>0</v>
      </c>
      <c r="Q70" s="136"/>
      <c r="R70" s="137"/>
      <c r="S70" s="137"/>
      <c r="T70" s="138">
        <v>221</v>
      </c>
      <c r="U70" s="138">
        <v>0</v>
      </c>
      <c r="V70" s="23" t="s">
        <v>26</v>
      </c>
      <c r="W70" s="23" t="s">
        <v>26</v>
      </c>
      <c r="X70" s="23" t="s">
        <v>26</v>
      </c>
      <c r="Y70" s="23" t="s">
        <v>26</v>
      </c>
    </row>
    <row r="71" spans="1:25" x14ac:dyDescent="0.2">
      <c r="A71" s="110">
        <v>251</v>
      </c>
      <c r="B71" s="99" t="s">
        <v>112</v>
      </c>
      <c r="C71" s="97">
        <f t="shared" si="6"/>
        <v>0</v>
      </c>
      <c r="D71" s="73">
        <v>251</v>
      </c>
      <c r="E71" s="79">
        <v>58</v>
      </c>
      <c r="F71" s="77" t="s">
        <v>112</v>
      </c>
      <c r="G71" s="27">
        <v>5183.41</v>
      </c>
      <c r="H71" s="27">
        <v>555.52</v>
      </c>
      <c r="I71" s="27">
        <v>830.07</v>
      </c>
      <c r="J71" s="26">
        <f t="shared" si="3"/>
        <v>2099.87</v>
      </c>
      <c r="K71" s="26">
        <f t="shared" si="3"/>
        <v>3137.66</v>
      </c>
      <c r="L71" s="26">
        <f t="shared" si="13"/>
        <v>11.67</v>
      </c>
      <c r="M71" s="26">
        <f t="shared" si="13"/>
        <v>17.43</v>
      </c>
      <c r="N71" s="27">
        <v>8194</v>
      </c>
      <c r="O71" s="23">
        <v>0</v>
      </c>
      <c r="P71" s="23">
        <v>0</v>
      </c>
      <c r="Q71" s="136"/>
      <c r="R71" s="137"/>
      <c r="S71" s="137"/>
      <c r="T71" s="138"/>
      <c r="U71" s="138"/>
      <c r="V71" s="23" t="s">
        <v>26</v>
      </c>
      <c r="W71" s="23" t="s">
        <v>26</v>
      </c>
      <c r="X71" s="23" t="s">
        <v>26</v>
      </c>
      <c r="Y71" s="23" t="s">
        <v>26</v>
      </c>
    </row>
    <row r="72" spans="1:25" x14ac:dyDescent="0.2">
      <c r="A72" s="110">
        <v>252</v>
      </c>
      <c r="B72" s="16" t="s">
        <v>111</v>
      </c>
      <c r="C72" s="97">
        <f t="shared" si="6"/>
        <v>0</v>
      </c>
      <c r="D72" s="73">
        <v>252</v>
      </c>
      <c r="E72" s="79">
        <v>59</v>
      </c>
      <c r="F72" s="77" t="s">
        <v>111</v>
      </c>
      <c r="G72" s="27">
        <v>6321.22</v>
      </c>
      <c r="H72" s="27">
        <v>779.79</v>
      </c>
      <c r="I72" s="27">
        <v>894.07</v>
      </c>
      <c r="J72" s="26">
        <f t="shared" si="3"/>
        <v>2947.61</v>
      </c>
      <c r="K72" s="26">
        <f t="shared" si="3"/>
        <v>3379.58</v>
      </c>
      <c r="L72" s="26">
        <f t="shared" si="13"/>
        <v>16.38</v>
      </c>
      <c r="M72" s="26">
        <f t="shared" si="13"/>
        <v>18.78</v>
      </c>
      <c r="N72" s="27">
        <v>8194</v>
      </c>
      <c r="O72" s="23">
        <v>0</v>
      </c>
      <c r="P72" s="23">
        <v>0</v>
      </c>
      <c r="Q72" s="136"/>
      <c r="R72" s="137"/>
      <c r="S72" s="137"/>
      <c r="T72" s="138">
        <v>150</v>
      </c>
      <c r="U72" s="138">
        <v>0</v>
      </c>
      <c r="V72" s="23" t="s">
        <v>26</v>
      </c>
      <c r="W72" s="23" t="s">
        <v>26</v>
      </c>
      <c r="X72" s="23" t="s">
        <v>26</v>
      </c>
      <c r="Y72" s="23" t="s">
        <v>26</v>
      </c>
    </row>
    <row r="73" spans="1:25" x14ac:dyDescent="0.2">
      <c r="A73" s="110">
        <v>253</v>
      </c>
      <c r="B73" s="16" t="s">
        <v>110</v>
      </c>
      <c r="C73" s="97">
        <f t="shared" si="6"/>
        <v>0</v>
      </c>
      <c r="D73" s="73">
        <v>253</v>
      </c>
      <c r="E73" s="74">
        <v>60</v>
      </c>
      <c r="F73" s="75" t="s">
        <v>110</v>
      </c>
      <c r="G73" s="27">
        <v>6646.15</v>
      </c>
      <c r="H73" s="27">
        <v>990.68</v>
      </c>
      <c r="I73" s="27">
        <v>1037.5999999999999</v>
      </c>
      <c r="J73" s="26">
        <f t="shared" si="3"/>
        <v>3744.77</v>
      </c>
      <c r="K73" s="26">
        <f t="shared" si="3"/>
        <v>3922.13</v>
      </c>
      <c r="L73" s="26">
        <f t="shared" si="13"/>
        <v>20.8</v>
      </c>
      <c r="M73" s="26">
        <f t="shared" si="13"/>
        <v>21.79</v>
      </c>
      <c r="N73" s="27">
        <v>8194</v>
      </c>
      <c r="O73" s="23">
        <v>0</v>
      </c>
      <c r="P73" s="23">
        <v>0</v>
      </c>
      <c r="Q73" s="136"/>
      <c r="R73" s="137"/>
      <c r="S73" s="137"/>
      <c r="T73" s="138"/>
      <c r="U73" s="138">
        <v>109</v>
      </c>
      <c r="V73" s="23" t="s">
        <v>26</v>
      </c>
      <c r="W73" s="23" t="s">
        <v>26</v>
      </c>
      <c r="X73" s="23" t="s">
        <v>26</v>
      </c>
      <c r="Y73" s="23" t="s">
        <v>26</v>
      </c>
    </row>
    <row r="74" spans="1:25" x14ac:dyDescent="0.2">
      <c r="A74" s="110">
        <v>261</v>
      </c>
      <c r="B74" s="16" t="s">
        <v>109</v>
      </c>
      <c r="C74" s="97">
        <f t="shared" ref="C74:C105" si="14">+A74-D74</f>
        <v>0</v>
      </c>
      <c r="D74" s="73">
        <v>261</v>
      </c>
      <c r="E74" s="74">
        <v>61</v>
      </c>
      <c r="F74" s="77" t="s">
        <v>109</v>
      </c>
      <c r="G74" s="27">
        <v>5400.49</v>
      </c>
      <c r="H74" s="27">
        <v>669.62</v>
      </c>
      <c r="I74" s="27">
        <v>844.97</v>
      </c>
      <c r="J74" s="26">
        <f t="shared" si="3"/>
        <v>2531.16</v>
      </c>
      <c r="K74" s="26">
        <f t="shared" si="3"/>
        <v>3193.99</v>
      </c>
      <c r="L74" s="26">
        <f t="shared" si="13"/>
        <v>14.06</v>
      </c>
      <c r="M74" s="26">
        <f t="shared" si="13"/>
        <v>17.739999999999998</v>
      </c>
      <c r="N74" s="27">
        <v>8194</v>
      </c>
      <c r="O74" s="23">
        <v>17.940000000000001</v>
      </c>
      <c r="P74" s="23">
        <v>29.7</v>
      </c>
      <c r="Q74" s="136"/>
      <c r="R74" s="137"/>
      <c r="S74" s="137"/>
      <c r="T74" s="138">
        <v>731</v>
      </c>
      <c r="U74" s="138">
        <v>317</v>
      </c>
      <c r="V74" s="23" t="s">
        <v>26</v>
      </c>
      <c r="W74" s="23" t="s">
        <v>26</v>
      </c>
      <c r="X74" s="23" t="s">
        <v>26</v>
      </c>
      <c r="Y74" s="23" t="s">
        <v>26</v>
      </c>
    </row>
    <row r="75" spans="1:25" x14ac:dyDescent="0.2">
      <c r="A75" s="110">
        <v>262</v>
      </c>
      <c r="B75" s="16" t="s">
        <v>108</v>
      </c>
      <c r="C75" s="97">
        <f t="shared" si="14"/>
        <v>0</v>
      </c>
      <c r="D75" s="73">
        <v>262</v>
      </c>
      <c r="E75" s="74">
        <v>62</v>
      </c>
      <c r="F75" s="77" t="s">
        <v>108</v>
      </c>
      <c r="G75" s="27">
        <v>6720.52</v>
      </c>
      <c r="H75" s="27">
        <v>761.34</v>
      </c>
      <c r="I75" s="27">
        <v>1044.0999999999999</v>
      </c>
      <c r="J75" s="26">
        <f t="shared" ref="J75:K138" si="15">IF(H75="N/A","N/A",ROUND(H75*9*0.42,2))</f>
        <v>2877.87</v>
      </c>
      <c r="K75" s="26">
        <f t="shared" si="15"/>
        <v>3946.7</v>
      </c>
      <c r="L75" s="33">
        <f>IF(H75="N/A","N/A",ROUND((H75*0.42)/16,2))</f>
        <v>19.989999999999998</v>
      </c>
      <c r="M75" s="33">
        <f>IF(I75="N/A","N/A",ROUND((I75*0.42)/16,2))</f>
        <v>27.41</v>
      </c>
      <c r="N75" s="27">
        <v>8194</v>
      </c>
      <c r="O75" s="23">
        <v>0</v>
      </c>
      <c r="P75" s="23">
        <v>0</v>
      </c>
      <c r="Q75" s="136"/>
      <c r="R75" s="137"/>
      <c r="S75" s="137"/>
      <c r="T75" s="138"/>
      <c r="U75" s="138"/>
      <c r="V75" s="23" t="s">
        <v>26</v>
      </c>
      <c r="W75" s="23" t="s">
        <v>26</v>
      </c>
      <c r="X75" s="23" t="s">
        <v>26</v>
      </c>
      <c r="Y75" s="23" t="s">
        <v>26</v>
      </c>
    </row>
    <row r="76" spans="1:25" x14ac:dyDescent="0.2">
      <c r="A76" s="110">
        <v>271</v>
      </c>
      <c r="B76" s="16" t="s">
        <v>107</v>
      </c>
      <c r="C76" s="97">
        <f t="shared" si="14"/>
        <v>0</v>
      </c>
      <c r="D76" s="73">
        <v>271</v>
      </c>
      <c r="E76" s="74">
        <v>63</v>
      </c>
      <c r="F76" s="75" t="s">
        <v>107</v>
      </c>
      <c r="G76" s="27">
        <v>5338.69</v>
      </c>
      <c r="H76" s="27">
        <v>806.96</v>
      </c>
      <c r="I76" s="27">
        <v>939.95</v>
      </c>
      <c r="J76" s="26">
        <f t="shared" si="15"/>
        <v>3050.31</v>
      </c>
      <c r="K76" s="26">
        <f t="shared" si="15"/>
        <v>3553.01</v>
      </c>
      <c r="L76" s="26">
        <f t="shared" ref="L76:M86" si="16">IF(H76="N/A","N/A",ROUND((H76*0.42)/20,2))</f>
        <v>16.95</v>
      </c>
      <c r="M76" s="26">
        <f t="shared" si="16"/>
        <v>19.739999999999998</v>
      </c>
      <c r="N76" s="27">
        <v>8194</v>
      </c>
      <c r="O76" s="23">
        <v>17.54</v>
      </c>
      <c r="P76" s="23">
        <v>6.05</v>
      </c>
      <c r="Q76" s="136"/>
      <c r="R76" s="137"/>
      <c r="S76" s="137"/>
      <c r="T76" s="138">
        <v>1720</v>
      </c>
      <c r="U76" s="138">
        <v>804.5</v>
      </c>
      <c r="V76" s="139">
        <v>0</v>
      </c>
      <c r="W76" s="139">
        <v>3489</v>
      </c>
      <c r="X76" s="139">
        <v>18.3</v>
      </c>
      <c r="Y76" s="139">
        <v>243.5</v>
      </c>
    </row>
    <row r="77" spans="1:25" x14ac:dyDescent="0.2">
      <c r="A77" s="110">
        <v>272</v>
      </c>
      <c r="B77" s="99" t="s">
        <v>106</v>
      </c>
      <c r="C77" s="97">
        <f t="shared" si="14"/>
        <v>0</v>
      </c>
      <c r="D77" s="73">
        <v>272</v>
      </c>
      <c r="E77" s="74">
        <v>64</v>
      </c>
      <c r="F77" s="77" t="s">
        <v>106</v>
      </c>
      <c r="G77" s="27">
        <v>5377.76</v>
      </c>
      <c r="H77" s="27">
        <v>860.92</v>
      </c>
      <c r="I77" s="27">
        <v>927.2</v>
      </c>
      <c r="J77" s="26">
        <f t="shared" si="15"/>
        <v>3254.28</v>
      </c>
      <c r="K77" s="26">
        <f t="shared" si="15"/>
        <v>3504.82</v>
      </c>
      <c r="L77" s="26">
        <f t="shared" si="16"/>
        <v>18.079999999999998</v>
      </c>
      <c r="M77" s="26">
        <f t="shared" si="16"/>
        <v>19.47</v>
      </c>
      <c r="N77" s="27">
        <v>8194</v>
      </c>
      <c r="O77" s="23">
        <v>0</v>
      </c>
      <c r="P77" s="23">
        <v>0</v>
      </c>
      <c r="Q77" s="136"/>
      <c r="R77" s="137"/>
      <c r="S77" s="137"/>
      <c r="T77" s="138">
        <v>1114.5</v>
      </c>
      <c r="U77" s="138">
        <v>1449</v>
      </c>
      <c r="V77" s="23" t="s">
        <v>26</v>
      </c>
      <c r="W77" s="23" t="s">
        <v>26</v>
      </c>
      <c r="X77" s="23" t="s">
        <v>26</v>
      </c>
      <c r="Y77" s="23" t="s">
        <v>26</v>
      </c>
    </row>
    <row r="78" spans="1:25" x14ac:dyDescent="0.2">
      <c r="A78" s="110">
        <v>273</v>
      </c>
      <c r="B78" s="16" t="s">
        <v>105</v>
      </c>
      <c r="C78" s="97">
        <f t="shared" si="14"/>
        <v>0</v>
      </c>
      <c r="D78" s="73">
        <v>273</v>
      </c>
      <c r="E78" s="74">
        <v>65</v>
      </c>
      <c r="F78" s="77" t="s">
        <v>105</v>
      </c>
      <c r="G78" s="27">
        <v>5397.32</v>
      </c>
      <c r="H78" s="27">
        <v>707.85</v>
      </c>
      <c r="I78" s="27">
        <v>845.77</v>
      </c>
      <c r="J78" s="26">
        <f t="shared" si="15"/>
        <v>2675.67</v>
      </c>
      <c r="K78" s="26">
        <f t="shared" si="15"/>
        <v>3197.01</v>
      </c>
      <c r="L78" s="26">
        <f t="shared" si="16"/>
        <v>14.86</v>
      </c>
      <c r="M78" s="26">
        <f t="shared" si="16"/>
        <v>17.760000000000002</v>
      </c>
      <c r="N78" s="27">
        <v>8194</v>
      </c>
      <c r="O78" s="23">
        <v>0</v>
      </c>
      <c r="P78" s="23">
        <v>0</v>
      </c>
      <c r="Q78" s="136"/>
      <c r="R78" s="137"/>
      <c r="S78" s="137"/>
      <c r="T78" s="138">
        <v>2668</v>
      </c>
      <c r="U78" s="138">
        <v>2565.5</v>
      </c>
      <c r="V78" s="23" t="s">
        <v>26</v>
      </c>
      <c r="W78" s="23" t="s">
        <v>26</v>
      </c>
      <c r="X78" s="23" t="s">
        <v>26</v>
      </c>
      <c r="Y78" s="23" t="s">
        <v>26</v>
      </c>
    </row>
    <row r="79" spans="1:25" x14ac:dyDescent="0.2">
      <c r="A79" s="110">
        <v>274</v>
      </c>
      <c r="B79" s="16" t="s">
        <v>104</v>
      </c>
      <c r="C79" s="97">
        <f t="shared" si="14"/>
        <v>0</v>
      </c>
      <c r="D79" s="73">
        <v>274</v>
      </c>
      <c r="E79" s="74">
        <v>66</v>
      </c>
      <c r="F79" s="77" t="s">
        <v>104</v>
      </c>
      <c r="G79" s="27">
        <v>10237.32</v>
      </c>
      <c r="H79" s="27">
        <v>1798.02</v>
      </c>
      <c r="I79" s="27">
        <v>2428.48</v>
      </c>
      <c r="J79" s="26">
        <f t="shared" si="15"/>
        <v>6796.52</v>
      </c>
      <c r="K79" s="26">
        <f t="shared" si="15"/>
        <v>9179.65</v>
      </c>
      <c r="L79" s="26">
        <f t="shared" si="16"/>
        <v>37.76</v>
      </c>
      <c r="M79" s="26">
        <f t="shared" si="16"/>
        <v>51</v>
      </c>
      <c r="N79" s="27">
        <v>8194</v>
      </c>
      <c r="O79" s="23">
        <v>0</v>
      </c>
      <c r="P79" s="23">
        <v>0</v>
      </c>
      <c r="Q79" s="136"/>
      <c r="R79" s="137"/>
      <c r="S79" s="137"/>
      <c r="T79" s="138"/>
      <c r="U79" s="138"/>
      <c r="V79" s="23" t="s">
        <v>26</v>
      </c>
      <c r="W79" s="23" t="s">
        <v>26</v>
      </c>
      <c r="X79" s="23" t="s">
        <v>26</v>
      </c>
      <c r="Y79" s="23" t="s">
        <v>26</v>
      </c>
    </row>
    <row r="80" spans="1:25" x14ac:dyDescent="0.2">
      <c r="A80" s="110">
        <v>281</v>
      </c>
      <c r="B80" s="16" t="s">
        <v>103</v>
      </c>
      <c r="C80" s="97">
        <f t="shared" si="14"/>
        <v>0</v>
      </c>
      <c r="D80" s="73">
        <v>281</v>
      </c>
      <c r="E80" s="74">
        <v>67</v>
      </c>
      <c r="F80" s="77" t="s">
        <v>103</v>
      </c>
      <c r="G80" s="27">
        <v>5462.78</v>
      </c>
      <c r="H80" s="27">
        <v>1184.7</v>
      </c>
      <c r="I80" s="27">
        <v>1221.0999999999999</v>
      </c>
      <c r="J80" s="26">
        <f t="shared" si="15"/>
        <v>4478.17</v>
      </c>
      <c r="K80" s="26">
        <f t="shared" si="15"/>
        <v>4615.76</v>
      </c>
      <c r="L80" s="26">
        <f t="shared" si="16"/>
        <v>24.88</v>
      </c>
      <c r="M80" s="26">
        <f t="shared" si="16"/>
        <v>25.64</v>
      </c>
      <c r="N80" s="27">
        <v>8194</v>
      </c>
      <c r="O80" s="23">
        <v>0</v>
      </c>
      <c r="P80" s="23">
        <v>0</v>
      </c>
      <c r="Q80" s="136"/>
      <c r="R80" s="137"/>
      <c r="S80" s="137"/>
      <c r="T80" s="138">
        <v>144</v>
      </c>
      <c r="U80" s="138">
        <v>500</v>
      </c>
      <c r="V80" s="23" t="s">
        <v>26</v>
      </c>
      <c r="W80" s="23" t="s">
        <v>26</v>
      </c>
      <c r="X80" s="23" t="s">
        <v>26</v>
      </c>
      <c r="Y80" s="23" t="s">
        <v>26</v>
      </c>
    </row>
    <row r="81" spans="1:25" x14ac:dyDescent="0.2">
      <c r="A81" s="110">
        <v>281.10000000000002</v>
      </c>
      <c r="B81" s="16" t="s">
        <v>102</v>
      </c>
      <c r="C81" s="97">
        <f t="shared" si="14"/>
        <v>0</v>
      </c>
      <c r="D81" s="73">
        <v>281.10000000000002</v>
      </c>
      <c r="E81" s="74">
        <v>120</v>
      </c>
      <c r="F81" s="75" t="s">
        <v>102</v>
      </c>
      <c r="G81" s="27">
        <v>6529.69</v>
      </c>
      <c r="H81" s="27">
        <v>814.81</v>
      </c>
      <c r="I81" s="27">
        <v>855.95</v>
      </c>
      <c r="J81" s="26">
        <f t="shared" si="15"/>
        <v>3079.98</v>
      </c>
      <c r="K81" s="26">
        <f t="shared" si="15"/>
        <v>3235.49</v>
      </c>
      <c r="L81" s="26">
        <f t="shared" si="16"/>
        <v>17.11</v>
      </c>
      <c r="M81" s="26">
        <f t="shared" si="16"/>
        <v>17.97</v>
      </c>
      <c r="N81" s="27">
        <v>8194</v>
      </c>
      <c r="O81" s="23">
        <v>0</v>
      </c>
      <c r="P81" s="23">
        <v>0</v>
      </c>
      <c r="Q81" s="136"/>
      <c r="R81" s="137"/>
      <c r="S81" s="140"/>
      <c r="T81" s="138">
        <v>91.5</v>
      </c>
      <c r="U81" s="138">
        <v>0</v>
      </c>
      <c r="V81" s="23" t="s">
        <v>26</v>
      </c>
      <c r="W81" s="23" t="s">
        <v>26</v>
      </c>
      <c r="X81" s="23" t="s">
        <v>26</v>
      </c>
      <c r="Y81" s="23" t="s">
        <v>26</v>
      </c>
    </row>
    <row r="82" spans="1:25" x14ac:dyDescent="0.2">
      <c r="A82" s="110">
        <v>282</v>
      </c>
      <c r="B82" s="16" t="s">
        <v>101</v>
      </c>
      <c r="C82" s="97">
        <f t="shared" si="14"/>
        <v>0</v>
      </c>
      <c r="D82" s="73">
        <v>282</v>
      </c>
      <c r="E82" s="74">
        <v>68</v>
      </c>
      <c r="F82" s="77" t="s">
        <v>101</v>
      </c>
      <c r="G82" s="27">
        <v>7731.32</v>
      </c>
      <c r="H82" s="27">
        <v>1433.43</v>
      </c>
      <c r="I82" s="27">
        <v>1575.06</v>
      </c>
      <c r="J82" s="26">
        <f t="shared" si="15"/>
        <v>5418.37</v>
      </c>
      <c r="K82" s="26">
        <f t="shared" si="15"/>
        <v>5953.73</v>
      </c>
      <c r="L82" s="26">
        <f t="shared" si="16"/>
        <v>30.1</v>
      </c>
      <c r="M82" s="26">
        <f t="shared" si="16"/>
        <v>33.08</v>
      </c>
      <c r="N82" s="27">
        <v>8194</v>
      </c>
      <c r="O82" s="23">
        <v>0</v>
      </c>
      <c r="P82" s="23">
        <v>0</v>
      </c>
      <c r="Q82" s="136"/>
      <c r="R82" s="137"/>
      <c r="S82" s="137"/>
      <c r="T82" s="138"/>
      <c r="U82" s="138"/>
      <c r="V82" s="23" t="s">
        <v>26</v>
      </c>
      <c r="W82" s="23" t="s">
        <v>26</v>
      </c>
      <c r="X82" s="23" t="s">
        <v>26</v>
      </c>
      <c r="Y82" s="23" t="s">
        <v>26</v>
      </c>
    </row>
    <row r="83" spans="1:25" x14ac:dyDescent="0.2">
      <c r="A83" s="110">
        <v>283</v>
      </c>
      <c r="B83" s="16" t="s">
        <v>100</v>
      </c>
      <c r="C83" s="97">
        <f t="shared" si="14"/>
        <v>0</v>
      </c>
      <c r="D83" s="76">
        <v>283</v>
      </c>
      <c r="E83" s="74">
        <v>69</v>
      </c>
      <c r="F83" s="77" t="s">
        <v>100</v>
      </c>
      <c r="G83" s="27">
        <v>8092.67</v>
      </c>
      <c r="H83" s="27">
        <v>1360.27</v>
      </c>
      <c r="I83" s="27">
        <v>1643.03</v>
      </c>
      <c r="J83" s="26">
        <f t="shared" si="15"/>
        <v>5141.82</v>
      </c>
      <c r="K83" s="26">
        <f t="shared" si="15"/>
        <v>6210.65</v>
      </c>
      <c r="L83" s="26">
        <f t="shared" si="16"/>
        <v>28.57</v>
      </c>
      <c r="M83" s="26">
        <f t="shared" si="16"/>
        <v>34.5</v>
      </c>
      <c r="N83" s="27">
        <v>8194</v>
      </c>
      <c r="O83" s="23">
        <v>0</v>
      </c>
      <c r="P83" s="23">
        <v>0</v>
      </c>
      <c r="Q83" s="136"/>
      <c r="R83" s="137"/>
      <c r="S83" s="137"/>
      <c r="T83" s="138"/>
      <c r="U83" s="138"/>
      <c r="V83" s="23" t="s">
        <v>26</v>
      </c>
      <c r="W83" s="23" t="s">
        <v>26</v>
      </c>
      <c r="X83" s="23" t="s">
        <v>26</v>
      </c>
      <c r="Y83" s="23" t="s">
        <v>26</v>
      </c>
    </row>
    <row r="84" spans="1:25" x14ac:dyDescent="0.2">
      <c r="A84" s="110">
        <v>285</v>
      </c>
      <c r="B84" s="16" t="s">
        <v>99</v>
      </c>
      <c r="C84" s="97">
        <f t="shared" si="14"/>
        <v>0</v>
      </c>
      <c r="D84" s="73">
        <v>285</v>
      </c>
      <c r="E84" s="74">
        <v>70</v>
      </c>
      <c r="F84" s="77" t="s">
        <v>99</v>
      </c>
      <c r="G84" s="27">
        <v>6964.61</v>
      </c>
      <c r="H84" s="27">
        <v>1047.3900000000001</v>
      </c>
      <c r="I84" s="27">
        <v>1259.8399999999999</v>
      </c>
      <c r="J84" s="26">
        <f t="shared" si="15"/>
        <v>3959.13</v>
      </c>
      <c r="K84" s="26">
        <f t="shared" si="15"/>
        <v>4762.2</v>
      </c>
      <c r="L84" s="26">
        <f t="shared" si="16"/>
        <v>22</v>
      </c>
      <c r="M84" s="26">
        <f t="shared" si="16"/>
        <v>26.46</v>
      </c>
      <c r="N84" s="27">
        <v>8194</v>
      </c>
      <c r="O84" s="23">
        <v>0</v>
      </c>
      <c r="P84" s="23">
        <v>0</v>
      </c>
      <c r="Q84" s="136"/>
      <c r="R84" s="137"/>
      <c r="S84" s="137"/>
      <c r="T84" s="138"/>
      <c r="U84" s="138"/>
      <c r="V84" s="23" t="s">
        <v>26</v>
      </c>
      <c r="W84" s="23" t="s">
        <v>26</v>
      </c>
      <c r="X84" s="23" t="s">
        <v>26</v>
      </c>
      <c r="Y84" s="23" t="s">
        <v>26</v>
      </c>
    </row>
    <row r="85" spans="1:25" x14ac:dyDescent="0.2">
      <c r="A85" s="110">
        <v>287</v>
      </c>
      <c r="B85" s="16" t="s">
        <v>98</v>
      </c>
      <c r="C85" s="97">
        <f t="shared" si="14"/>
        <v>0</v>
      </c>
      <c r="D85" s="73">
        <v>287</v>
      </c>
      <c r="E85" s="74">
        <v>71</v>
      </c>
      <c r="F85" s="77" t="s">
        <v>98</v>
      </c>
      <c r="G85" s="27">
        <v>7989.21</v>
      </c>
      <c r="H85" s="27">
        <v>1230.45</v>
      </c>
      <c r="I85" s="27">
        <v>1497.26</v>
      </c>
      <c r="J85" s="26">
        <f t="shared" si="15"/>
        <v>4651.1000000000004</v>
      </c>
      <c r="K85" s="26">
        <f t="shared" si="15"/>
        <v>5659.64</v>
      </c>
      <c r="L85" s="26">
        <f t="shared" si="16"/>
        <v>25.84</v>
      </c>
      <c r="M85" s="26">
        <f t="shared" si="16"/>
        <v>31.44</v>
      </c>
      <c r="N85" s="27">
        <v>8194</v>
      </c>
      <c r="O85" s="23">
        <v>1.8</v>
      </c>
      <c r="P85" s="23">
        <v>0.73</v>
      </c>
      <c r="Q85" s="136"/>
      <c r="R85" s="137"/>
      <c r="S85" s="137"/>
      <c r="T85" s="138"/>
      <c r="U85" s="138"/>
      <c r="V85" s="23" t="s">
        <v>26</v>
      </c>
      <c r="W85" s="23" t="s">
        <v>26</v>
      </c>
      <c r="X85" s="23" t="s">
        <v>26</v>
      </c>
      <c r="Y85" s="23" t="s">
        <v>26</v>
      </c>
    </row>
    <row r="86" spans="1:25" x14ac:dyDescent="0.2">
      <c r="A86" s="110">
        <v>288</v>
      </c>
      <c r="B86" s="16" t="s">
        <v>191</v>
      </c>
      <c r="C86" s="97">
        <f t="shared" si="14"/>
        <v>0</v>
      </c>
      <c r="D86" s="73">
        <v>288</v>
      </c>
      <c r="E86" s="74">
        <v>72</v>
      </c>
      <c r="F86" s="77" t="s">
        <v>191</v>
      </c>
      <c r="G86" s="27">
        <v>8463.36</v>
      </c>
      <c r="H86" s="27">
        <v>1314.42</v>
      </c>
      <c r="I86" s="27">
        <v>1510.33</v>
      </c>
      <c r="J86" s="26">
        <f t="shared" si="15"/>
        <v>4968.51</v>
      </c>
      <c r="K86" s="26">
        <f t="shared" si="15"/>
        <v>5709.05</v>
      </c>
      <c r="L86" s="26">
        <f t="shared" si="16"/>
        <v>27.6</v>
      </c>
      <c r="M86" s="26">
        <f t="shared" si="16"/>
        <v>31.72</v>
      </c>
      <c r="N86" s="27">
        <v>8194</v>
      </c>
      <c r="O86" s="23">
        <v>0</v>
      </c>
      <c r="P86" s="23">
        <v>0</v>
      </c>
      <c r="Q86" s="136"/>
      <c r="R86" s="137"/>
      <c r="S86" s="137"/>
      <c r="T86" s="138"/>
      <c r="U86" s="138">
        <v>26</v>
      </c>
      <c r="V86" s="23" t="s">
        <v>26</v>
      </c>
      <c r="W86" s="23" t="s">
        <v>26</v>
      </c>
      <c r="X86" s="23" t="s">
        <v>26</v>
      </c>
      <c r="Y86" s="23" t="s">
        <v>26</v>
      </c>
    </row>
    <row r="87" spans="1:25" x14ac:dyDescent="0.2">
      <c r="A87" s="110">
        <v>291</v>
      </c>
      <c r="B87" s="16" t="s">
        <v>97</v>
      </c>
      <c r="C87" s="97">
        <f t="shared" si="14"/>
        <v>0</v>
      </c>
      <c r="D87" s="73">
        <v>291</v>
      </c>
      <c r="E87" s="74">
        <v>73</v>
      </c>
      <c r="F87" s="78" t="s">
        <v>97</v>
      </c>
      <c r="G87" s="27">
        <v>6158.42</v>
      </c>
      <c r="H87" s="27">
        <v>672.27</v>
      </c>
      <c r="I87" s="27">
        <v>862.58</v>
      </c>
      <c r="J87" s="26">
        <f t="shared" si="15"/>
        <v>2541.1799999999998</v>
      </c>
      <c r="K87" s="26">
        <f t="shared" si="15"/>
        <v>3260.55</v>
      </c>
      <c r="L87" s="33">
        <f>IF(H87="N/A","N/A",ROUND((H87*0.42)/16,2))</f>
        <v>17.649999999999999</v>
      </c>
      <c r="M87" s="33">
        <f>IF(I87="N/A","N/A",ROUND((I87*0.42)/16,2))</f>
        <v>22.64</v>
      </c>
      <c r="N87" s="27">
        <v>8194</v>
      </c>
      <c r="O87" s="23">
        <v>1.97</v>
      </c>
      <c r="P87" s="23">
        <v>3.56</v>
      </c>
      <c r="Q87" s="136"/>
      <c r="R87" s="137"/>
      <c r="S87" s="137"/>
      <c r="T87" s="138">
        <v>0</v>
      </c>
      <c r="U87" s="138">
        <v>208.5</v>
      </c>
      <c r="V87" s="139">
        <v>0</v>
      </c>
      <c r="W87" s="139">
        <v>0</v>
      </c>
      <c r="X87" s="139">
        <v>0</v>
      </c>
      <c r="Y87" s="139">
        <v>0</v>
      </c>
    </row>
    <row r="88" spans="1:25" x14ac:dyDescent="0.2">
      <c r="A88" s="110">
        <v>292</v>
      </c>
      <c r="B88" s="16" t="s">
        <v>96</v>
      </c>
      <c r="C88" s="97">
        <f t="shared" si="14"/>
        <v>0</v>
      </c>
      <c r="D88" s="73">
        <v>292</v>
      </c>
      <c r="E88" s="74">
        <v>74</v>
      </c>
      <c r="F88" s="75" t="s">
        <v>96</v>
      </c>
      <c r="G88" s="27">
        <v>14440.5</v>
      </c>
      <c r="H88" s="27">
        <v>1499.83</v>
      </c>
      <c r="I88" s="27">
        <v>2428.52</v>
      </c>
      <c r="J88" s="26">
        <f t="shared" si="15"/>
        <v>5669.36</v>
      </c>
      <c r="K88" s="26">
        <f t="shared" si="15"/>
        <v>9179.81</v>
      </c>
      <c r="L88" s="33">
        <f>IF(H88="N/A","N/A",ROUND((H88*0.42)/16,2))</f>
        <v>39.369999999999997</v>
      </c>
      <c r="M88" s="33">
        <f>IF(I88="N/A","N/A",ROUND((I88*0.42)/16,2))</f>
        <v>63.75</v>
      </c>
      <c r="N88" s="27">
        <v>8194</v>
      </c>
      <c r="O88" s="23">
        <v>0</v>
      </c>
      <c r="P88" s="23">
        <v>0</v>
      </c>
      <c r="Q88" s="136"/>
      <c r="R88" s="137"/>
      <c r="S88" s="137"/>
      <c r="T88" s="138"/>
      <c r="U88" s="138"/>
      <c r="V88" s="23" t="s">
        <v>26</v>
      </c>
      <c r="W88" s="23" t="s">
        <v>26</v>
      </c>
      <c r="X88" s="23" t="s">
        <v>26</v>
      </c>
      <c r="Y88" s="23" t="s">
        <v>26</v>
      </c>
    </row>
    <row r="89" spans="1:25" x14ac:dyDescent="0.2">
      <c r="A89" s="110">
        <v>302</v>
      </c>
      <c r="B89" s="99" t="s">
        <v>95</v>
      </c>
      <c r="C89" s="97">
        <f t="shared" si="14"/>
        <v>0</v>
      </c>
      <c r="D89" s="73">
        <v>302</v>
      </c>
      <c r="E89" s="74">
        <v>75</v>
      </c>
      <c r="F89" s="77" t="s">
        <v>95</v>
      </c>
      <c r="G89" s="27">
        <v>10434.1</v>
      </c>
      <c r="H89" s="27">
        <v>1490.49</v>
      </c>
      <c r="I89" s="27">
        <v>2042.75</v>
      </c>
      <c r="J89" s="26">
        <f t="shared" si="15"/>
        <v>5634.05</v>
      </c>
      <c r="K89" s="26">
        <f t="shared" si="15"/>
        <v>7721.6</v>
      </c>
      <c r="L89" s="26">
        <f>IF(H89="N/A","N/A",ROUND((H89*0.42)/20,2))</f>
        <v>31.3</v>
      </c>
      <c r="M89" s="26">
        <f>IF(I89="N/A","N/A",ROUND((I89*0.42)/20,2))</f>
        <v>42.9</v>
      </c>
      <c r="N89" s="27">
        <v>8194</v>
      </c>
      <c r="O89" s="23">
        <v>0.28999999999999998</v>
      </c>
      <c r="P89" s="23">
        <v>0.3</v>
      </c>
      <c r="Q89" s="136"/>
      <c r="R89" s="137"/>
      <c r="S89" s="137"/>
      <c r="T89" s="138"/>
      <c r="U89" s="138"/>
      <c r="V89" s="23" t="s">
        <v>26</v>
      </c>
      <c r="W89" s="23" t="s">
        <v>26</v>
      </c>
      <c r="X89" s="23" t="s">
        <v>26</v>
      </c>
      <c r="Y89" s="23" t="s">
        <v>26</v>
      </c>
    </row>
    <row r="90" spans="1:25" x14ac:dyDescent="0.2">
      <c r="A90" s="110">
        <v>304</v>
      </c>
      <c r="B90" s="99" t="s">
        <v>94</v>
      </c>
      <c r="C90" s="97">
        <f t="shared" si="14"/>
        <v>0</v>
      </c>
      <c r="D90" s="73">
        <v>304</v>
      </c>
      <c r="E90" s="74">
        <v>76</v>
      </c>
      <c r="F90" s="77" t="s">
        <v>94</v>
      </c>
      <c r="G90" s="27">
        <v>7678.52</v>
      </c>
      <c r="H90" s="27">
        <v>1265.46</v>
      </c>
      <c r="I90" s="27">
        <v>804.71</v>
      </c>
      <c r="J90" s="26">
        <f t="shared" si="15"/>
        <v>4783.4399999999996</v>
      </c>
      <c r="K90" s="26">
        <f t="shared" si="15"/>
        <v>3041.8</v>
      </c>
      <c r="L90" s="33">
        <f t="shared" ref="L90:M94" si="17">IF(H90="N/A","N/A",ROUND((H90*0.42)/16,2))</f>
        <v>33.22</v>
      </c>
      <c r="M90" s="33">
        <f t="shared" si="17"/>
        <v>21.12</v>
      </c>
      <c r="N90" s="27">
        <v>8194</v>
      </c>
      <c r="O90" s="23">
        <v>0</v>
      </c>
      <c r="P90" s="23">
        <v>0</v>
      </c>
      <c r="Q90" s="136"/>
      <c r="R90" s="137"/>
      <c r="S90" s="137"/>
      <c r="T90" s="138"/>
      <c r="U90" s="138"/>
      <c r="V90" s="23" t="s">
        <v>26</v>
      </c>
      <c r="W90" s="23" t="s">
        <v>26</v>
      </c>
      <c r="X90" s="23" t="s">
        <v>26</v>
      </c>
      <c r="Y90" s="23" t="s">
        <v>26</v>
      </c>
    </row>
    <row r="91" spans="1:25" x14ac:dyDescent="0.2">
      <c r="A91" s="110">
        <v>305</v>
      </c>
      <c r="B91" s="16" t="s">
        <v>93</v>
      </c>
      <c r="C91" s="97">
        <f t="shared" si="14"/>
        <v>0</v>
      </c>
      <c r="D91" s="73">
        <v>305</v>
      </c>
      <c r="E91" s="74">
        <v>77</v>
      </c>
      <c r="F91" s="75" t="s">
        <v>93</v>
      </c>
      <c r="G91" s="27">
        <v>9956.1200000000008</v>
      </c>
      <c r="H91" s="27">
        <v>1408.8</v>
      </c>
      <c r="I91" s="27">
        <v>1771.76</v>
      </c>
      <c r="J91" s="26">
        <f t="shared" si="15"/>
        <v>5325.26</v>
      </c>
      <c r="K91" s="26">
        <f t="shared" si="15"/>
        <v>6697.25</v>
      </c>
      <c r="L91" s="33">
        <f t="shared" si="17"/>
        <v>36.979999999999997</v>
      </c>
      <c r="M91" s="33">
        <f t="shared" si="17"/>
        <v>46.51</v>
      </c>
      <c r="N91" s="27">
        <v>8194</v>
      </c>
      <c r="O91" s="23">
        <v>0</v>
      </c>
      <c r="P91" s="23">
        <v>0</v>
      </c>
      <c r="Q91" s="136"/>
      <c r="R91" s="137"/>
      <c r="S91" s="137"/>
      <c r="T91" s="138">
        <v>30</v>
      </c>
      <c r="U91" s="138">
        <v>0</v>
      </c>
      <c r="V91" s="23" t="s">
        <v>26</v>
      </c>
      <c r="W91" s="23" t="s">
        <v>26</v>
      </c>
      <c r="X91" s="23" t="s">
        <v>26</v>
      </c>
      <c r="Y91" s="23" t="s">
        <v>26</v>
      </c>
    </row>
    <row r="92" spans="1:25" x14ac:dyDescent="0.2">
      <c r="A92" s="110">
        <v>312</v>
      </c>
      <c r="B92" s="99" t="s">
        <v>92</v>
      </c>
      <c r="C92" s="97">
        <f t="shared" si="14"/>
        <v>0</v>
      </c>
      <c r="D92" s="73">
        <v>312</v>
      </c>
      <c r="E92" s="74">
        <v>78</v>
      </c>
      <c r="F92" s="75" t="s">
        <v>92</v>
      </c>
      <c r="G92" s="27">
        <v>6962.4</v>
      </c>
      <c r="H92" s="27">
        <v>799.61</v>
      </c>
      <c r="I92" s="27">
        <v>1102.19</v>
      </c>
      <c r="J92" s="26">
        <f t="shared" si="15"/>
        <v>3022.53</v>
      </c>
      <c r="K92" s="26">
        <f t="shared" si="15"/>
        <v>4166.28</v>
      </c>
      <c r="L92" s="33">
        <f t="shared" si="17"/>
        <v>20.99</v>
      </c>
      <c r="M92" s="33">
        <f t="shared" si="17"/>
        <v>28.93</v>
      </c>
      <c r="N92" s="27">
        <v>8194</v>
      </c>
      <c r="O92" s="23">
        <v>0</v>
      </c>
      <c r="P92" s="23">
        <v>0</v>
      </c>
      <c r="Q92" s="136"/>
      <c r="R92" s="137"/>
      <c r="S92" s="137"/>
      <c r="T92" s="138"/>
      <c r="U92" s="138"/>
      <c r="V92" s="23" t="s">
        <v>26</v>
      </c>
      <c r="W92" s="23" t="s">
        <v>26</v>
      </c>
      <c r="X92" s="23" t="s">
        <v>26</v>
      </c>
      <c r="Y92" s="23" t="s">
        <v>26</v>
      </c>
    </row>
    <row r="93" spans="1:25" x14ac:dyDescent="0.2">
      <c r="A93" s="110">
        <v>314</v>
      </c>
      <c r="B93" s="99" t="s">
        <v>91</v>
      </c>
      <c r="C93" s="97">
        <f t="shared" si="14"/>
        <v>0</v>
      </c>
      <c r="D93" s="73">
        <v>314</v>
      </c>
      <c r="E93" s="74">
        <v>79</v>
      </c>
      <c r="F93" s="77" t="s">
        <v>91</v>
      </c>
      <c r="G93" s="27">
        <v>8138.01</v>
      </c>
      <c r="H93" s="27">
        <v>1058.19</v>
      </c>
      <c r="I93" s="27">
        <v>1322.01</v>
      </c>
      <c r="J93" s="26">
        <f t="shared" si="15"/>
        <v>3999.96</v>
      </c>
      <c r="K93" s="26">
        <f t="shared" si="15"/>
        <v>4997.2</v>
      </c>
      <c r="L93" s="33">
        <f t="shared" si="17"/>
        <v>27.78</v>
      </c>
      <c r="M93" s="33">
        <f t="shared" si="17"/>
        <v>34.700000000000003</v>
      </c>
      <c r="N93" s="27">
        <v>8194</v>
      </c>
      <c r="O93" s="23">
        <v>0</v>
      </c>
      <c r="P93" s="23">
        <v>0</v>
      </c>
      <c r="Q93" s="136"/>
      <c r="R93" s="137"/>
      <c r="S93" s="137"/>
      <c r="T93" s="138"/>
      <c r="U93" s="138"/>
      <c r="V93" s="23" t="s">
        <v>26</v>
      </c>
      <c r="W93" s="23" t="s">
        <v>26</v>
      </c>
      <c r="X93" s="23" t="s">
        <v>26</v>
      </c>
      <c r="Y93" s="23" t="s">
        <v>26</v>
      </c>
    </row>
    <row r="94" spans="1:25" x14ac:dyDescent="0.2">
      <c r="A94" s="110">
        <v>316</v>
      </c>
      <c r="B94" s="99" t="s">
        <v>90</v>
      </c>
      <c r="C94" s="97">
        <f t="shared" si="14"/>
        <v>0</v>
      </c>
      <c r="D94" s="73">
        <v>316</v>
      </c>
      <c r="E94" s="74">
        <v>80</v>
      </c>
      <c r="F94" s="77" t="s">
        <v>90</v>
      </c>
      <c r="G94" s="27">
        <v>8593.66</v>
      </c>
      <c r="H94" s="27">
        <v>1102.03</v>
      </c>
      <c r="I94" s="27">
        <v>1575.48</v>
      </c>
      <c r="J94" s="26">
        <f t="shared" si="15"/>
        <v>4165.67</v>
      </c>
      <c r="K94" s="26">
        <f t="shared" si="15"/>
        <v>5955.31</v>
      </c>
      <c r="L94" s="33">
        <f t="shared" si="17"/>
        <v>28.93</v>
      </c>
      <c r="M94" s="33">
        <f t="shared" si="17"/>
        <v>41.36</v>
      </c>
      <c r="N94" s="27">
        <v>8194</v>
      </c>
      <c r="O94" s="23">
        <v>0</v>
      </c>
      <c r="P94" s="23">
        <v>0</v>
      </c>
      <c r="Q94" s="136"/>
      <c r="R94" s="137"/>
      <c r="S94" s="137"/>
      <c r="T94" s="138"/>
      <c r="U94" s="138"/>
      <c r="V94" s="23" t="s">
        <v>26</v>
      </c>
      <c r="W94" s="23" t="s">
        <v>26</v>
      </c>
      <c r="X94" s="23" t="s">
        <v>26</v>
      </c>
      <c r="Y94" s="23" t="s">
        <v>26</v>
      </c>
    </row>
    <row r="95" spans="1:25" x14ac:dyDescent="0.2">
      <c r="A95" s="110">
        <v>321</v>
      </c>
      <c r="B95" s="16" t="s">
        <v>89</v>
      </c>
      <c r="C95" s="97">
        <f t="shared" si="14"/>
        <v>0</v>
      </c>
      <c r="D95" s="73">
        <v>321</v>
      </c>
      <c r="E95" s="74">
        <v>81</v>
      </c>
      <c r="F95" s="77" t="s">
        <v>89</v>
      </c>
      <c r="G95" s="27">
        <v>5271.46</v>
      </c>
      <c r="H95" s="27">
        <v>688.81</v>
      </c>
      <c r="I95" s="27">
        <v>770.95</v>
      </c>
      <c r="J95" s="26">
        <f t="shared" si="15"/>
        <v>2603.6999999999998</v>
      </c>
      <c r="K95" s="26">
        <f t="shared" si="15"/>
        <v>2914.19</v>
      </c>
      <c r="L95" s="26">
        <f t="shared" ref="L95:M100" si="18">IF(H95="N/A","N/A",ROUND((H95*0.42)/20,2))</f>
        <v>14.47</v>
      </c>
      <c r="M95" s="26">
        <f t="shared" si="18"/>
        <v>16.190000000000001</v>
      </c>
      <c r="N95" s="27">
        <v>8194</v>
      </c>
      <c r="O95" s="23">
        <v>0</v>
      </c>
      <c r="P95" s="23">
        <v>0</v>
      </c>
      <c r="Q95" s="136"/>
      <c r="R95" s="137"/>
      <c r="S95" s="137"/>
      <c r="T95" s="138">
        <v>1761</v>
      </c>
      <c r="U95" s="138">
        <v>334</v>
      </c>
      <c r="V95" s="23" t="s">
        <v>26</v>
      </c>
      <c r="W95" s="23" t="s">
        <v>26</v>
      </c>
      <c r="X95" s="23" t="s">
        <v>26</v>
      </c>
      <c r="Y95" s="23" t="s">
        <v>26</v>
      </c>
    </row>
    <row r="96" spans="1:25" x14ac:dyDescent="0.2">
      <c r="A96" s="110">
        <v>322</v>
      </c>
      <c r="B96" s="99" t="s">
        <v>88</v>
      </c>
      <c r="C96" s="97">
        <f t="shared" si="14"/>
        <v>0</v>
      </c>
      <c r="D96" s="73">
        <v>322</v>
      </c>
      <c r="E96" s="74">
        <v>82</v>
      </c>
      <c r="F96" s="77" t="s">
        <v>88</v>
      </c>
      <c r="G96" s="27">
        <v>5734.21</v>
      </c>
      <c r="H96" s="27">
        <v>662.01</v>
      </c>
      <c r="I96" s="27">
        <v>731.65</v>
      </c>
      <c r="J96" s="26">
        <f t="shared" si="15"/>
        <v>2502.4</v>
      </c>
      <c r="K96" s="26">
        <f t="shared" si="15"/>
        <v>2765.64</v>
      </c>
      <c r="L96" s="26">
        <f t="shared" si="18"/>
        <v>13.9</v>
      </c>
      <c r="M96" s="26">
        <f t="shared" si="18"/>
        <v>15.36</v>
      </c>
      <c r="N96" s="27">
        <v>8194</v>
      </c>
      <c r="O96" s="23">
        <v>0</v>
      </c>
      <c r="P96" s="23">
        <v>0</v>
      </c>
      <c r="Q96" s="136"/>
      <c r="R96" s="137"/>
      <c r="S96" s="137"/>
      <c r="T96" s="138">
        <v>206</v>
      </c>
      <c r="U96" s="138">
        <v>661</v>
      </c>
      <c r="V96" s="23" t="s">
        <v>26</v>
      </c>
      <c r="W96" s="23" t="s">
        <v>26</v>
      </c>
      <c r="X96" s="23" t="s">
        <v>26</v>
      </c>
      <c r="Y96" s="23" t="s">
        <v>26</v>
      </c>
    </row>
    <row r="97" spans="1:25" x14ac:dyDescent="0.2">
      <c r="A97" s="110">
        <v>331</v>
      </c>
      <c r="B97" s="16" t="s">
        <v>87</v>
      </c>
      <c r="C97" s="97">
        <f t="shared" si="14"/>
        <v>0</v>
      </c>
      <c r="D97" s="73">
        <v>331</v>
      </c>
      <c r="E97" s="74">
        <v>83</v>
      </c>
      <c r="F97" s="77" t="s">
        <v>87</v>
      </c>
      <c r="G97" s="27">
        <v>5537.54</v>
      </c>
      <c r="H97" s="27">
        <v>696.22</v>
      </c>
      <c r="I97" s="27">
        <v>959.49</v>
      </c>
      <c r="J97" s="26">
        <f t="shared" si="15"/>
        <v>2631.71</v>
      </c>
      <c r="K97" s="26">
        <f t="shared" si="15"/>
        <v>3626.87</v>
      </c>
      <c r="L97" s="26">
        <f t="shared" si="18"/>
        <v>14.62</v>
      </c>
      <c r="M97" s="26">
        <f t="shared" si="18"/>
        <v>20.149999999999999</v>
      </c>
      <c r="N97" s="27">
        <v>8194</v>
      </c>
      <c r="O97" s="23">
        <v>13.12</v>
      </c>
      <c r="P97" s="23">
        <v>15.93</v>
      </c>
      <c r="Q97" s="136"/>
      <c r="R97" s="137"/>
      <c r="S97" s="137"/>
      <c r="T97" s="138">
        <v>349</v>
      </c>
      <c r="U97" s="138">
        <v>951</v>
      </c>
      <c r="V97" s="139">
        <v>36</v>
      </c>
      <c r="W97" s="139">
        <v>715</v>
      </c>
      <c r="X97" s="139">
        <v>5.3</v>
      </c>
      <c r="Y97" s="139">
        <v>69.900000000000006</v>
      </c>
    </row>
    <row r="98" spans="1:25" x14ac:dyDescent="0.2">
      <c r="A98" s="110">
        <v>331.1</v>
      </c>
      <c r="B98" s="16" t="s">
        <v>200</v>
      </c>
      <c r="C98" s="97">
        <f t="shared" si="14"/>
        <v>0</v>
      </c>
      <c r="D98" s="73">
        <v>331.1</v>
      </c>
      <c r="E98" s="74">
        <v>121</v>
      </c>
      <c r="F98" s="77" t="s">
        <v>200</v>
      </c>
      <c r="G98" s="27">
        <v>8674.1299999999992</v>
      </c>
      <c r="H98" s="27" t="s">
        <v>26</v>
      </c>
      <c r="I98" s="27">
        <v>1041.6199999999999</v>
      </c>
      <c r="J98" s="26" t="str">
        <f t="shared" si="15"/>
        <v>N/A</v>
      </c>
      <c r="K98" s="26">
        <f t="shared" si="15"/>
        <v>3937.32</v>
      </c>
      <c r="L98" s="26" t="str">
        <f t="shared" si="18"/>
        <v>N/A</v>
      </c>
      <c r="M98" s="26">
        <f t="shared" si="18"/>
        <v>21.87</v>
      </c>
      <c r="N98" s="27">
        <v>8194</v>
      </c>
      <c r="O98" s="23">
        <v>0</v>
      </c>
      <c r="P98" s="23">
        <v>0</v>
      </c>
      <c r="Q98" s="136"/>
      <c r="R98" s="137"/>
      <c r="S98" s="140"/>
      <c r="T98" s="138"/>
      <c r="U98" s="138"/>
      <c r="V98" s="23" t="s">
        <v>26</v>
      </c>
      <c r="W98" s="23" t="s">
        <v>26</v>
      </c>
      <c r="X98" s="23" t="s">
        <v>26</v>
      </c>
      <c r="Y98" s="23" t="s">
        <v>26</v>
      </c>
    </row>
    <row r="99" spans="1:25" x14ac:dyDescent="0.2">
      <c r="A99" s="110">
        <v>340</v>
      </c>
      <c r="B99" s="16" t="s">
        <v>86</v>
      </c>
      <c r="C99" s="97">
        <f t="shared" si="14"/>
        <v>0</v>
      </c>
      <c r="D99" s="73">
        <v>340</v>
      </c>
      <c r="E99" s="74">
        <v>84</v>
      </c>
      <c r="F99" s="77" t="s">
        <v>86</v>
      </c>
      <c r="G99" s="27">
        <v>5453.69</v>
      </c>
      <c r="H99" s="27">
        <v>1032.9000000000001</v>
      </c>
      <c r="I99" s="27">
        <v>1227.95</v>
      </c>
      <c r="J99" s="26">
        <f t="shared" si="15"/>
        <v>3904.36</v>
      </c>
      <c r="K99" s="26">
        <f t="shared" si="15"/>
        <v>4641.6499999999996</v>
      </c>
      <c r="L99" s="26">
        <f t="shared" si="18"/>
        <v>21.69</v>
      </c>
      <c r="M99" s="26">
        <f t="shared" si="18"/>
        <v>25.79</v>
      </c>
      <c r="N99" s="27">
        <v>8194</v>
      </c>
      <c r="O99" s="23">
        <v>0</v>
      </c>
      <c r="P99" s="23">
        <v>0</v>
      </c>
      <c r="Q99" s="136"/>
      <c r="R99" s="137"/>
      <c r="S99" s="137"/>
      <c r="T99" s="138">
        <v>1187.5</v>
      </c>
      <c r="U99" s="138">
        <v>304.39999999999998</v>
      </c>
      <c r="V99" s="139">
        <v>46</v>
      </c>
      <c r="W99" s="139">
        <v>510</v>
      </c>
      <c r="X99" s="139">
        <v>0</v>
      </c>
      <c r="Y99" s="139">
        <v>8.3000000000000007</v>
      </c>
    </row>
    <row r="100" spans="1:25" x14ac:dyDescent="0.2">
      <c r="A100" s="110">
        <v>341</v>
      </c>
      <c r="B100" s="16" t="s">
        <v>85</v>
      </c>
      <c r="C100" s="97">
        <f t="shared" si="14"/>
        <v>0</v>
      </c>
      <c r="D100" s="76">
        <v>341</v>
      </c>
      <c r="E100" s="74">
        <v>85</v>
      </c>
      <c r="F100" s="77" t="s">
        <v>85</v>
      </c>
      <c r="G100" s="27">
        <v>6740.1</v>
      </c>
      <c r="H100" s="27">
        <v>1529.49</v>
      </c>
      <c r="I100" s="27">
        <v>1712.39</v>
      </c>
      <c r="J100" s="26">
        <f t="shared" si="15"/>
        <v>5781.47</v>
      </c>
      <c r="K100" s="26">
        <f t="shared" si="15"/>
        <v>6472.83</v>
      </c>
      <c r="L100" s="26">
        <f t="shared" si="18"/>
        <v>32.119999999999997</v>
      </c>
      <c r="M100" s="26">
        <f t="shared" si="18"/>
        <v>35.96</v>
      </c>
      <c r="N100" s="27">
        <v>8194</v>
      </c>
      <c r="O100" s="23">
        <v>0</v>
      </c>
      <c r="P100" s="23">
        <v>1.71</v>
      </c>
      <c r="Q100" s="136"/>
      <c r="R100" s="137"/>
      <c r="S100" s="137"/>
      <c r="T100" s="138"/>
      <c r="U100" s="138">
        <v>3.5</v>
      </c>
      <c r="V100" s="23" t="s">
        <v>26</v>
      </c>
      <c r="W100" s="23" t="s">
        <v>26</v>
      </c>
      <c r="X100" s="23" t="s">
        <v>26</v>
      </c>
      <c r="Y100" s="23" t="s">
        <v>26</v>
      </c>
    </row>
    <row r="101" spans="1:25" x14ac:dyDescent="0.2">
      <c r="A101" s="110">
        <v>342</v>
      </c>
      <c r="B101" s="16" t="s">
        <v>84</v>
      </c>
      <c r="C101" s="97">
        <f t="shared" si="14"/>
        <v>0</v>
      </c>
      <c r="D101" s="73">
        <v>342</v>
      </c>
      <c r="E101" s="74">
        <v>86</v>
      </c>
      <c r="F101" s="77" t="s">
        <v>84</v>
      </c>
      <c r="G101" s="27">
        <v>13981.21</v>
      </c>
      <c r="H101" s="27">
        <v>2070.79</v>
      </c>
      <c r="I101" s="27">
        <v>2242.13</v>
      </c>
      <c r="J101" s="26">
        <f t="shared" si="15"/>
        <v>7827.59</v>
      </c>
      <c r="K101" s="26">
        <f t="shared" si="15"/>
        <v>8475.25</v>
      </c>
      <c r="L101" s="33">
        <f t="shared" ref="L101:M107" si="19">IF(H101="N/A","N/A",ROUND((H101*0.42)/16,2))</f>
        <v>54.36</v>
      </c>
      <c r="M101" s="33">
        <f t="shared" si="19"/>
        <v>58.86</v>
      </c>
      <c r="N101" s="27">
        <v>8194</v>
      </c>
      <c r="O101" s="23">
        <v>0.49</v>
      </c>
      <c r="P101" s="23">
        <v>0</v>
      </c>
      <c r="Q101" s="136"/>
      <c r="R101" s="137"/>
      <c r="S101" s="137"/>
      <c r="T101" s="138"/>
      <c r="U101" s="138"/>
      <c r="V101" s="23" t="s">
        <v>26</v>
      </c>
      <c r="W101" s="23" t="s">
        <v>26</v>
      </c>
      <c r="X101" s="23" t="s">
        <v>26</v>
      </c>
      <c r="Y101" s="23" t="s">
        <v>26</v>
      </c>
    </row>
    <row r="102" spans="1:25" x14ac:dyDescent="0.2">
      <c r="A102" s="110">
        <v>351</v>
      </c>
      <c r="B102" s="16" t="s">
        <v>83</v>
      </c>
      <c r="C102" s="97">
        <f t="shared" si="14"/>
        <v>0</v>
      </c>
      <c r="D102" s="73">
        <v>351</v>
      </c>
      <c r="E102" s="74">
        <v>87</v>
      </c>
      <c r="F102" s="77" t="s">
        <v>83</v>
      </c>
      <c r="G102" s="27">
        <v>4883.16</v>
      </c>
      <c r="H102" s="27">
        <v>272.82</v>
      </c>
      <c r="I102" s="27">
        <v>600.76</v>
      </c>
      <c r="J102" s="26">
        <f t="shared" si="15"/>
        <v>1031.26</v>
      </c>
      <c r="K102" s="26">
        <f t="shared" si="15"/>
        <v>2270.87</v>
      </c>
      <c r="L102" s="33">
        <f t="shared" si="19"/>
        <v>7.16</v>
      </c>
      <c r="M102" s="33">
        <f t="shared" si="19"/>
        <v>15.77</v>
      </c>
      <c r="N102" s="27">
        <v>8194</v>
      </c>
      <c r="O102" s="23">
        <v>0</v>
      </c>
      <c r="P102" s="23">
        <v>0</v>
      </c>
      <c r="Q102" s="136"/>
      <c r="R102" s="137"/>
      <c r="S102" s="137"/>
      <c r="T102" s="138"/>
      <c r="U102" s="138"/>
      <c r="V102" s="23" t="s">
        <v>26</v>
      </c>
      <c r="W102" s="23" t="s">
        <v>26</v>
      </c>
      <c r="X102" s="23" t="s">
        <v>26</v>
      </c>
      <c r="Y102" s="23" t="s">
        <v>26</v>
      </c>
    </row>
    <row r="103" spans="1:25" x14ac:dyDescent="0.2">
      <c r="A103" s="110">
        <v>363</v>
      </c>
      <c r="B103" s="99" t="s">
        <v>82</v>
      </c>
      <c r="C103" s="97">
        <f t="shared" si="14"/>
        <v>0</v>
      </c>
      <c r="D103" s="73">
        <v>363</v>
      </c>
      <c r="E103" s="74">
        <v>88</v>
      </c>
      <c r="F103" s="75" t="s">
        <v>82</v>
      </c>
      <c r="G103" s="27">
        <v>5790.32</v>
      </c>
      <c r="H103" s="27">
        <v>750.19</v>
      </c>
      <c r="I103" s="27">
        <v>875.24</v>
      </c>
      <c r="J103" s="26">
        <f t="shared" si="15"/>
        <v>2835.72</v>
      </c>
      <c r="K103" s="26">
        <f t="shared" si="15"/>
        <v>3308.41</v>
      </c>
      <c r="L103" s="33">
        <f t="shared" si="19"/>
        <v>19.690000000000001</v>
      </c>
      <c r="M103" s="33">
        <f t="shared" si="19"/>
        <v>22.98</v>
      </c>
      <c r="N103" s="27">
        <v>8194</v>
      </c>
      <c r="O103" s="23">
        <v>5.27</v>
      </c>
      <c r="P103" s="23">
        <v>5.26</v>
      </c>
      <c r="Q103" s="136"/>
      <c r="R103" s="137"/>
      <c r="S103" s="137"/>
      <c r="T103" s="138">
        <v>679.5</v>
      </c>
      <c r="U103" s="138">
        <v>259</v>
      </c>
      <c r="V103" s="23" t="s">
        <v>26</v>
      </c>
      <c r="W103" s="23" t="s">
        <v>26</v>
      </c>
      <c r="X103" s="23" t="s">
        <v>26</v>
      </c>
      <c r="Y103" s="23" t="s">
        <v>26</v>
      </c>
    </row>
    <row r="104" spans="1:25" x14ac:dyDescent="0.2">
      <c r="A104" s="110">
        <v>364</v>
      </c>
      <c r="B104" s="99" t="s">
        <v>81</v>
      </c>
      <c r="C104" s="97">
        <f t="shared" si="14"/>
        <v>0</v>
      </c>
      <c r="D104" s="73">
        <v>364</v>
      </c>
      <c r="E104" s="74">
        <v>89</v>
      </c>
      <c r="F104" s="77" t="s">
        <v>81</v>
      </c>
      <c r="G104" s="27">
        <v>22779.19</v>
      </c>
      <c r="H104" s="27">
        <v>5584.26</v>
      </c>
      <c r="I104" s="27">
        <v>5584.26</v>
      </c>
      <c r="J104" s="26">
        <f t="shared" si="15"/>
        <v>21108.5</v>
      </c>
      <c r="K104" s="26">
        <f t="shared" si="15"/>
        <v>21108.5</v>
      </c>
      <c r="L104" s="33">
        <f t="shared" si="19"/>
        <v>146.59</v>
      </c>
      <c r="M104" s="33">
        <f t="shared" si="19"/>
        <v>146.59</v>
      </c>
      <c r="N104" s="27">
        <v>8194</v>
      </c>
      <c r="O104" s="23">
        <v>0</v>
      </c>
      <c r="P104" s="23">
        <v>0</v>
      </c>
      <c r="Q104" s="136"/>
      <c r="R104" s="137"/>
      <c r="S104" s="137"/>
      <c r="T104" s="138"/>
      <c r="U104" s="138"/>
      <c r="V104" s="23" t="s">
        <v>26</v>
      </c>
      <c r="W104" s="23" t="s">
        <v>26</v>
      </c>
      <c r="X104" s="23" t="s">
        <v>26</v>
      </c>
      <c r="Y104" s="23" t="s">
        <v>26</v>
      </c>
    </row>
    <row r="105" spans="1:25" x14ac:dyDescent="0.2">
      <c r="A105" s="110">
        <v>365</v>
      </c>
      <c r="B105" s="99" t="s">
        <v>80</v>
      </c>
      <c r="C105" s="97">
        <f t="shared" si="14"/>
        <v>0</v>
      </c>
      <c r="D105" s="73">
        <v>365</v>
      </c>
      <c r="E105" s="74">
        <v>90</v>
      </c>
      <c r="F105" s="75" t="s">
        <v>80</v>
      </c>
      <c r="G105" s="27">
        <v>11260.02</v>
      </c>
      <c r="H105" s="27">
        <v>1586.2</v>
      </c>
      <c r="I105" s="27">
        <v>1575.65</v>
      </c>
      <c r="J105" s="26">
        <f t="shared" si="15"/>
        <v>5995.84</v>
      </c>
      <c r="K105" s="26">
        <f t="shared" si="15"/>
        <v>5955.96</v>
      </c>
      <c r="L105" s="33">
        <f t="shared" si="19"/>
        <v>41.64</v>
      </c>
      <c r="M105" s="33">
        <f t="shared" si="19"/>
        <v>41.36</v>
      </c>
      <c r="N105" s="27">
        <v>8194</v>
      </c>
      <c r="O105" s="23">
        <v>0</v>
      </c>
      <c r="P105" s="23">
        <v>0</v>
      </c>
      <c r="Q105" s="136"/>
      <c r="R105" s="137"/>
      <c r="S105" s="137"/>
      <c r="T105" s="138"/>
      <c r="U105" s="138"/>
      <c r="V105" s="23" t="s">
        <v>26</v>
      </c>
      <c r="W105" s="23" t="s">
        <v>26</v>
      </c>
      <c r="X105" s="23" t="s">
        <v>26</v>
      </c>
      <c r="Y105" s="23" t="s">
        <v>26</v>
      </c>
    </row>
    <row r="106" spans="1:25" x14ac:dyDescent="0.2">
      <c r="A106" s="110">
        <v>370</v>
      </c>
      <c r="B106" s="99" t="s">
        <v>79</v>
      </c>
      <c r="C106" s="97">
        <f t="shared" ref="C106:C137" si="20">+A106-D106</f>
        <v>0</v>
      </c>
      <c r="D106" s="73">
        <v>370</v>
      </c>
      <c r="E106" s="74">
        <v>91</v>
      </c>
      <c r="F106" s="78" t="s">
        <v>79</v>
      </c>
      <c r="G106" s="27">
        <v>5662.32</v>
      </c>
      <c r="H106" s="27">
        <v>667.9</v>
      </c>
      <c r="I106" s="27">
        <v>779.16</v>
      </c>
      <c r="J106" s="26">
        <f t="shared" si="15"/>
        <v>2524.66</v>
      </c>
      <c r="K106" s="26">
        <f t="shared" si="15"/>
        <v>2945.22</v>
      </c>
      <c r="L106" s="33">
        <f t="shared" si="19"/>
        <v>17.53</v>
      </c>
      <c r="M106" s="33">
        <f t="shared" si="19"/>
        <v>20.45</v>
      </c>
      <c r="N106" s="27">
        <v>8194</v>
      </c>
      <c r="O106" s="23">
        <v>0</v>
      </c>
      <c r="P106" s="23">
        <v>0</v>
      </c>
      <c r="Q106" s="136"/>
      <c r="R106" s="137"/>
      <c r="S106" s="137"/>
      <c r="T106" s="138">
        <v>246</v>
      </c>
      <c r="U106" s="138">
        <v>329</v>
      </c>
      <c r="V106" s="23" t="s">
        <v>26</v>
      </c>
      <c r="W106" s="23" t="s">
        <v>26</v>
      </c>
      <c r="X106" s="23" t="s">
        <v>26</v>
      </c>
      <c r="Y106" s="23" t="s">
        <v>26</v>
      </c>
    </row>
    <row r="107" spans="1:25" x14ac:dyDescent="0.2">
      <c r="A107" s="110">
        <v>371</v>
      </c>
      <c r="B107" s="99" t="s">
        <v>78</v>
      </c>
      <c r="C107" s="97">
        <f t="shared" si="20"/>
        <v>0</v>
      </c>
      <c r="D107" s="73">
        <v>371</v>
      </c>
      <c r="E107" s="74">
        <v>92</v>
      </c>
      <c r="F107" s="77" t="s">
        <v>78</v>
      </c>
      <c r="G107" s="27">
        <v>6128.23</v>
      </c>
      <c r="H107" s="27">
        <v>712.15</v>
      </c>
      <c r="I107" s="27">
        <v>787.98</v>
      </c>
      <c r="J107" s="26">
        <f t="shared" si="15"/>
        <v>2691.93</v>
      </c>
      <c r="K107" s="26">
        <f t="shared" si="15"/>
        <v>2978.56</v>
      </c>
      <c r="L107" s="33">
        <f t="shared" si="19"/>
        <v>18.690000000000001</v>
      </c>
      <c r="M107" s="33">
        <f t="shared" si="19"/>
        <v>20.68</v>
      </c>
      <c r="N107" s="27">
        <v>8194</v>
      </c>
      <c r="O107" s="23">
        <v>0</v>
      </c>
      <c r="P107" s="23">
        <v>0</v>
      </c>
      <c r="Q107" s="136"/>
      <c r="R107" s="137"/>
      <c r="S107" s="137"/>
      <c r="T107" s="138">
        <v>632</v>
      </c>
      <c r="U107" s="138">
        <v>330.5</v>
      </c>
      <c r="V107" s="23" t="s">
        <v>26</v>
      </c>
      <c r="W107" s="23" t="s">
        <v>26</v>
      </c>
      <c r="X107" s="23" t="s">
        <v>26</v>
      </c>
      <c r="Y107" s="23" t="s">
        <v>26</v>
      </c>
    </row>
    <row r="108" spans="1:25" x14ac:dyDescent="0.2">
      <c r="A108" s="110">
        <v>372</v>
      </c>
      <c r="B108" s="99" t="s">
        <v>77</v>
      </c>
      <c r="C108" s="97">
        <f t="shared" si="20"/>
        <v>0</v>
      </c>
      <c r="D108" s="73">
        <v>372</v>
      </c>
      <c r="E108" s="74">
        <v>93</v>
      </c>
      <c r="F108" s="78" t="s">
        <v>77</v>
      </c>
      <c r="G108" s="27">
        <v>6075.45</v>
      </c>
      <c r="H108" s="27">
        <v>751.8</v>
      </c>
      <c r="I108" s="27">
        <v>832.79</v>
      </c>
      <c r="J108" s="26">
        <f t="shared" si="15"/>
        <v>2841.8</v>
      </c>
      <c r="K108" s="26">
        <f t="shared" si="15"/>
        <v>3147.95</v>
      </c>
      <c r="L108" s="26">
        <f t="shared" ref="L108:M110" si="21">IF(H108="N/A","N/A",ROUND((H108*0.42)/20,2))</f>
        <v>15.79</v>
      </c>
      <c r="M108" s="26">
        <f t="shared" si="21"/>
        <v>17.489999999999998</v>
      </c>
      <c r="N108" s="27">
        <v>8194</v>
      </c>
      <c r="O108" s="23">
        <v>0</v>
      </c>
      <c r="P108" s="23">
        <v>0</v>
      </c>
      <c r="Q108" s="136"/>
      <c r="R108" s="137"/>
      <c r="S108" s="137"/>
      <c r="T108" s="138"/>
      <c r="U108" s="138"/>
      <c r="V108" s="23" t="s">
        <v>26</v>
      </c>
      <c r="W108" s="23" t="s">
        <v>26</v>
      </c>
      <c r="X108" s="23" t="s">
        <v>26</v>
      </c>
      <c r="Y108" s="23" t="s">
        <v>26</v>
      </c>
    </row>
    <row r="109" spans="1:25" x14ac:dyDescent="0.2">
      <c r="A109" s="110">
        <v>373</v>
      </c>
      <c r="B109" s="16" t="s">
        <v>76</v>
      </c>
      <c r="C109" s="97">
        <f t="shared" si="20"/>
        <v>0</v>
      </c>
      <c r="D109" s="73">
        <v>373</v>
      </c>
      <c r="E109" s="74">
        <v>94</v>
      </c>
      <c r="F109" s="75" t="s">
        <v>76</v>
      </c>
      <c r="G109" s="27">
        <v>5911.58</v>
      </c>
      <c r="H109" s="27">
        <v>690.98</v>
      </c>
      <c r="I109" s="27">
        <v>821.22</v>
      </c>
      <c r="J109" s="26">
        <f t="shared" si="15"/>
        <v>2611.9</v>
      </c>
      <c r="K109" s="26">
        <f t="shared" si="15"/>
        <v>3104.21</v>
      </c>
      <c r="L109" s="26">
        <f t="shared" si="21"/>
        <v>14.51</v>
      </c>
      <c r="M109" s="26">
        <f t="shared" si="21"/>
        <v>17.25</v>
      </c>
      <c r="N109" s="27">
        <v>8194</v>
      </c>
      <c r="O109" s="23">
        <v>0</v>
      </c>
      <c r="P109" s="23">
        <v>0</v>
      </c>
      <c r="Q109" s="136"/>
      <c r="R109" s="137"/>
      <c r="S109" s="137"/>
      <c r="T109" s="138">
        <v>249</v>
      </c>
      <c r="U109" s="138">
        <v>56</v>
      </c>
      <c r="V109" s="23" t="s">
        <v>26</v>
      </c>
      <c r="W109" s="23" t="s">
        <v>26</v>
      </c>
      <c r="X109" s="23" t="s">
        <v>26</v>
      </c>
      <c r="Y109" s="23" t="s">
        <v>26</v>
      </c>
    </row>
    <row r="110" spans="1:25" x14ac:dyDescent="0.2">
      <c r="A110" s="110">
        <v>381</v>
      </c>
      <c r="B110" s="16" t="s">
        <v>75</v>
      </c>
      <c r="C110" s="97">
        <f t="shared" si="20"/>
        <v>0</v>
      </c>
      <c r="D110" s="73">
        <v>381</v>
      </c>
      <c r="E110" s="74">
        <v>95</v>
      </c>
      <c r="F110" s="78" t="s">
        <v>75</v>
      </c>
      <c r="G110" s="27">
        <v>5893.57</v>
      </c>
      <c r="H110" s="27">
        <v>917.36</v>
      </c>
      <c r="I110" s="27">
        <v>996.71</v>
      </c>
      <c r="J110" s="26">
        <f t="shared" si="15"/>
        <v>3467.62</v>
      </c>
      <c r="K110" s="26">
        <f t="shared" si="15"/>
        <v>3767.56</v>
      </c>
      <c r="L110" s="26">
        <f t="shared" si="21"/>
        <v>19.260000000000002</v>
      </c>
      <c r="M110" s="26">
        <f t="shared" si="21"/>
        <v>20.93</v>
      </c>
      <c r="N110" s="27">
        <v>8194</v>
      </c>
      <c r="O110" s="23">
        <v>0</v>
      </c>
      <c r="P110" s="23">
        <v>0</v>
      </c>
      <c r="Q110" s="136"/>
      <c r="R110" s="137"/>
      <c r="S110" s="137"/>
      <c r="T110" s="138">
        <v>167</v>
      </c>
      <c r="U110" s="138"/>
      <c r="V110" s="23" t="s">
        <v>26</v>
      </c>
      <c r="W110" s="23" t="s">
        <v>26</v>
      </c>
      <c r="X110" s="23" t="s">
        <v>26</v>
      </c>
      <c r="Y110" s="23" t="s">
        <v>26</v>
      </c>
    </row>
    <row r="111" spans="1:25" x14ac:dyDescent="0.2">
      <c r="A111" s="110">
        <v>382</v>
      </c>
      <c r="B111" s="16" t="s">
        <v>74</v>
      </c>
      <c r="C111" s="97">
        <f t="shared" si="20"/>
        <v>0</v>
      </c>
      <c r="D111" s="73">
        <v>382</v>
      </c>
      <c r="E111" s="74">
        <v>96</v>
      </c>
      <c r="F111" s="78" t="s">
        <v>74</v>
      </c>
      <c r="G111" s="27">
        <v>8968.59</v>
      </c>
      <c r="H111" s="27">
        <v>1148.8900000000001</v>
      </c>
      <c r="I111" s="27">
        <v>1316.99</v>
      </c>
      <c r="J111" s="26">
        <f t="shared" si="15"/>
        <v>4342.8</v>
      </c>
      <c r="K111" s="26">
        <f t="shared" si="15"/>
        <v>4978.22</v>
      </c>
      <c r="L111" s="33">
        <f>IF(H111="N/A","N/A",ROUND((H111*0.42)/16,2))</f>
        <v>30.16</v>
      </c>
      <c r="M111" s="33">
        <f>IF(I111="N/A","N/A",ROUND((I111*0.42)/16,2))</f>
        <v>34.57</v>
      </c>
      <c r="N111" s="27">
        <v>8194</v>
      </c>
      <c r="O111" s="23">
        <v>0</v>
      </c>
      <c r="P111" s="23">
        <v>0</v>
      </c>
      <c r="Q111" s="136"/>
      <c r="R111" s="137"/>
      <c r="S111" s="137"/>
      <c r="T111" s="138"/>
      <c r="U111" s="138"/>
      <c r="V111" s="23" t="s">
        <v>26</v>
      </c>
      <c r="W111" s="23" t="s">
        <v>26</v>
      </c>
      <c r="X111" s="23" t="s">
        <v>26</v>
      </c>
      <c r="Y111" s="23" t="s">
        <v>26</v>
      </c>
    </row>
    <row r="112" spans="1:25" x14ac:dyDescent="0.2">
      <c r="A112" s="110">
        <v>383</v>
      </c>
      <c r="B112" s="16" t="s">
        <v>73</v>
      </c>
      <c r="C112" s="97">
        <f t="shared" si="20"/>
        <v>0</v>
      </c>
      <c r="D112" s="73">
        <v>383</v>
      </c>
      <c r="E112" s="74">
        <v>97</v>
      </c>
      <c r="F112" s="77" t="s">
        <v>73</v>
      </c>
      <c r="G112" s="27">
        <v>13082.94</v>
      </c>
      <c r="H112" s="27">
        <v>2050.33</v>
      </c>
      <c r="I112" s="27">
        <v>2050.33</v>
      </c>
      <c r="J112" s="26">
        <f t="shared" si="15"/>
        <v>7750.25</v>
      </c>
      <c r="K112" s="26">
        <f t="shared" si="15"/>
        <v>7750.25</v>
      </c>
      <c r="L112" s="26">
        <f t="shared" ref="L112:M115" si="22">IF(H112="N/A","N/A",ROUND((H112*0.42)/20,2))</f>
        <v>43.06</v>
      </c>
      <c r="M112" s="26">
        <f t="shared" si="22"/>
        <v>43.06</v>
      </c>
      <c r="N112" s="27">
        <v>8194</v>
      </c>
      <c r="O112" s="23">
        <v>0</v>
      </c>
      <c r="P112" s="23">
        <v>0</v>
      </c>
      <c r="Q112" s="136"/>
      <c r="R112" s="137"/>
      <c r="S112" s="137"/>
      <c r="T112" s="138"/>
      <c r="U112" s="138"/>
      <c r="V112" s="23" t="s">
        <v>26</v>
      </c>
      <c r="W112" s="23" t="s">
        <v>26</v>
      </c>
      <c r="X112" s="23" t="s">
        <v>26</v>
      </c>
      <c r="Y112" s="23" t="s">
        <v>26</v>
      </c>
    </row>
    <row r="113" spans="1:25" x14ac:dyDescent="0.2">
      <c r="A113" s="110">
        <v>391</v>
      </c>
      <c r="B113" s="99" t="s">
        <v>198</v>
      </c>
      <c r="C113" s="97">
        <f t="shared" si="20"/>
        <v>0</v>
      </c>
      <c r="D113" s="73">
        <v>391</v>
      </c>
      <c r="E113" s="74">
        <v>98</v>
      </c>
      <c r="F113" s="77" t="s">
        <v>198</v>
      </c>
      <c r="G113" s="27">
        <v>5912.46</v>
      </c>
      <c r="H113" s="27">
        <v>989.8</v>
      </c>
      <c r="I113" s="27">
        <v>1278.97</v>
      </c>
      <c r="J113" s="26">
        <f t="shared" si="15"/>
        <v>3741.44</v>
      </c>
      <c r="K113" s="26">
        <f t="shared" si="15"/>
        <v>4834.51</v>
      </c>
      <c r="L113" s="26">
        <f t="shared" si="22"/>
        <v>20.79</v>
      </c>
      <c r="M113" s="26">
        <f t="shared" si="22"/>
        <v>26.86</v>
      </c>
      <c r="N113" s="27">
        <v>8194</v>
      </c>
      <c r="O113" s="23">
        <v>2.48</v>
      </c>
      <c r="P113" s="23">
        <v>1.18</v>
      </c>
      <c r="Q113" s="136"/>
      <c r="R113" s="137"/>
      <c r="S113" s="137"/>
      <c r="T113" s="138">
        <v>1301</v>
      </c>
      <c r="U113" s="138">
        <v>300.5</v>
      </c>
      <c r="V113" s="23" t="s">
        <v>26</v>
      </c>
      <c r="W113" s="23" t="s">
        <v>26</v>
      </c>
      <c r="X113" s="23" t="s">
        <v>26</v>
      </c>
      <c r="Y113" s="23" t="s">
        <v>26</v>
      </c>
    </row>
    <row r="114" spans="1:25" x14ac:dyDescent="0.2">
      <c r="A114" s="110">
        <v>392</v>
      </c>
      <c r="B114" s="16" t="s">
        <v>72</v>
      </c>
      <c r="C114" s="97">
        <f t="shared" si="20"/>
        <v>0</v>
      </c>
      <c r="D114" s="73">
        <v>392</v>
      </c>
      <c r="E114" s="74">
        <v>99</v>
      </c>
      <c r="F114" s="77" t="s">
        <v>72</v>
      </c>
      <c r="G114" s="27">
        <v>14528.15</v>
      </c>
      <c r="H114" s="27">
        <v>1997.79</v>
      </c>
      <c r="I114" s="27">
        <v>2759.81</v>
      </c>
      <c r="J114" s="26">
        <f t="shared" si="15"/>
        <v>7551.65</v>
      </c>
      <c r="K114" s="26">
        <f t="shared" si="15"/>
        <v>10432.08</v>
      </c>
      <c r="L114" s="26">
        <f t="shared" si="22"/>
        <v>41.95</v>
      </c>
      <c r="M114" s="26">
        <f t="shared" si="22"/>
        <v>57.96</v>
      </c>
      <c r="N114" s="27">
        <v>8194</v>
      </c>
      <c r="O114" s="23">
        <v>0</v>
      </c>
      <c r="P114" s="23">
        <v>0</v>
      </c>
      <c r="Q114" s="136"/>
      <c r="R114" s="137"/>
      <c r="S114" s="137"/>
      <c r="T114" s="138"/>
      <c r="U114" s="138"/>
      <c r="V114" s="23" t="s">
        <v>26</v>
      </c>
      <c r="W114" s="23" t="s">
        <v>26</v>
      </c>
      <c r="X114" s="23" t="s">
        <v>26</v>
      </c>
      <c r="Y114" s="23" t="s">
        <v>26</v>
      </c>
    </row>
    <row r="115" spans="1:25" x14ac:dyDescent="0.2">
      <c r="A115" s="110">
        <v>393</v>
      </c>
      <c r="B115" s="16" t="s">
        <v>71</v>
      </c>
      <c r="C115" s="97">
        <f t="shared" si="20"/>
        <v>0</v>
      </c>
      <c r="D115" s="73">
        <v>393</v>
      </c>
      <c r="E115" s="74">
        <v>100</v>
      </c>
      <c r="F115" s="77" t="s">
        <v>71</v>
      </c>
      <c r="G115" s="27">
        <v>6599.86</v>
      </c>
      <c r="H115" s="27">
        <v>1222.92</v>
      </c>
      <c r="I115" s="27">
        <v>1357.44</v>
      </c>
      <c r="J115" s="26">
        <f t="shared" si="15"/>
        <v>4622.6400000000003</v>
      </c>
      <c r="K115" s="26">
        <f t="shared" si="15"/>
        <v>5131.12</v>
      </c>
      <c r="L115" s="26">
        <f t="shared" si="22"/>
        <v>25.68</v>
      </c>
      <c r="M115" s="26">
        <f t="shared" si="22"/>
        <v>28.51</v>
      </c>
      <c r="N115" s="27">
        <v>8194</v>
      </c>
      <c r="O115" s="23">
        <v>0.96</v>
      </c>
      <c r="P115" s="23">
        <v>0</v>
      </c>
      <c r="Q115" s="136"/>
      <c r="R115" s="137"/>
      <c r="S115" s="137"/>
      <c r="T115" s="138"/>
      <c r="U115" s="138"/>
      <c r="V115" s="23" t="s">
        <v>26</v>
      </c>
      <c r="W115" s="23" t="s">
        <v>26</v>
      </c>
      <c r="X115" s="23" t="s">
        <v>26</v>
      </c>
      <c r="Y115" s="23" t="s">
        <v>26</v>
      </c>
    </row>
    <row r="116" spans="1:25" x14ac:dyDescent="0.2">
      <c r="A116" s="110">
        <v>394</v>
      </c>
      <c r="B116" s="16" t="s">
        <v>70</v>
      </c>
      <c r="C116" s="97">
        <f t="shared" si="20"/>
        <v>0</v>
      </c>
      <c r="D116" s="73">
        <v>394</v>
      </c>
      <c r="E116" s="74">
        <v>101</v>
      </c>
      <c r="F116" s="77" t="s">
        <v>70</v>
      </c>
      <c r="G116" s="27">
        <v>10281.17</v>
      </c>
      <c r="H116" s="27">
        <v>2298.3000000000002</v>
      </c>
      <c r="I116" s="27">
        <v>2298.3000000000002</v>
      </c>
      <c r="J116" s="26">
        <f t="shared" si="15"/>
        <v>8687.57</v>
      </c>
      <c r="K116" s="26">
        <f t="shared" si="15"/>
        <v>8687.57</v>
      </c>
      <c r="L116" s="33">
        <f>IF(H116="N/A","N/A",ROUND((H116*0.42)/16,2))</f>
        <v>60.33</v>
      </c>
      <c r="M116" s="33">
        <f>IF(I116="N/A","N/A",ROUND((I116*0.42)/16,2))</f>
        <v>60.33</v>
      </c>
      <c r="N116" s="27">
        <v>8194</v>
      </c>
      <c r="O116" s="23">
        <v>0</v>
      </c>
      <c r="P116" s="23">
        <v>0</v>
      </c>
      <c r="Q116" s="136"/>
      <c r="R116" s="137"/>
      <c r="S116" s="137"/>
      <c r="T116" s="138"/>
      <c r="U116" s="138"/>
      <c r="V116" s="23" t="s">
        <v>26</v>
      </c>
      <c r="W116" s="23" t="s">
        <v>26</v>
      </c>
      <c r="X116" s="23" t="s">
        <v>26</v>
      </c>
      <c r="Y116" s="23" t="s">
        <v>26</v>
      </c>
    </row>
    <row r="117" spans="1:25" x14ac:dyDescent="0.2">
      <c r="A117" s="110">
        <v>401</v>
      </c>
      <c r="B117" s="16" t="s">
        <v>69</v>
      </c>
      <c r="C117" s="97">
        <f t="shared" si="20"/>
        <v>0</v>
      </c>
      <c r="D117" s="73">
        <v>401</v>
      </c>
      <c r="E117" s="74">
        <v>102</v>
      </c>
      <c r="F117" s="77" t="s">
        <v>69</v>
      </c>
      <c r="G117" s="27">
        <v>5709.51</v>
      </c>
      <c r="H117" s="27">
        <v>1114.25</v>
      </c>
      <c r="I117" s="27">
        <v>1140.6300000000001</v>
      </c>
      <c r="J117" s="26">
        <f t="shared" si="15"/>
        <v>4211.87</v>
      </c>
      <c r="K117" s="26">
        <f t="shared" si="15"/>
        <v>4311.58</v>
      </c>
      <c r="L117" s="26">
        <f t="shared" ref="L117:M121" si="23">IF(H117="N/A","N/A",ROUND((H117*0.42)/20,2))</f>
        <v>23.4</v>
      </c>
      <c r="M117" s="26">
        <f t="shared" si="23"/>
        <v>23.95</v>
      </c>
      <c r="N117" s="27">
        <v>8194</v>
      </c>
      <c r="O117" s="23">
        <v>0</v>
      </c>
      <c r="P117" s="23">
        <v>0</v>
      </c>
      <c r="Q117" s="136"/>
      <c r="R117" s="137"/>
      <c r="S117" s="137"/>
      <c r="T117" s="138">
        <v>155</v>
      </c>
      <c r="U117" s="138">
        <v>146</v>
      </c>
      <c r="V117" s="23" t="s">
        <v>26</v>
      </c>
      <c r="W117" s="23" t="s">
        <v>26</v>
      </c>
      <c r="X117" s="23" t="s">
        <v>26</v>
      </c>
      <c r="Y117" s="23" t="s">
        <v>26</v>
      </c>
    </row>
    <row r="118" spans="1:25" x14ac:dyDescent="0.2">
      <c r="A118" s="110">
        <v>411</v>
      </c>
      <c r="B118" s="99" t="s">
        <v>68</v>
      </c>
      <c r="C118" s="97">
        <f t="shared" si="20"/>
        <v>0</v>
      </c>
      <c r="D118" s="73">
        <v>411</v>
      </c>
      <c r="E118" s="74">
        <v>103</v>
      </c>
      <c r="F118" s="77" t="s">
        <v>68</v>
      </c>
      <c r="G118" s="27">
        <v>5385.12</v>
      </c>
      <c r="H118" s="27">
        <v>765.83</v>
      </c>
      <c r="I118" s="27">
        <v>928.43</v>
      </c>
      <c r="J118" s="26">
        <f t="shared" si="15"/>
        <v>2894.84</v>
      </c>
      <c r="K118" s="26">
        <f t="shared" si="15"/>
        <v>3509.47</v>
      </c>
      <c r="L118" s="26">
        <f t="shared" si="23"/>
        <v>16.079999999999998</v>
      </c>
      <c r="M118" s="26">
        <f t="shared" si="23"/>
        <v>19.5</v>
      </c>
      <c r="N118" s="27">
        <v>8194</v>
      </c>
      <c r="O118" s="23">
        <v>11.14</v>
      </c>
      <c r="P118" s="23">
        <v>8.48</v>
      </c>
      <c r="Q118" s="136"/>
      <c r="R118" s="137"/>
      <c r="S118" s="137">
        <v>0</v>
      </c>
      <c r="T118" s="138">
        <v>1177</v>
      </c>
      <c r="U118" s="138">
        <v>2974</v>
      </c>
      <c r="V118" s="139">
        <v>87.5</v>
      </c>
      <c r="W118" s="139">
        <v>1382</v>
      </c>
      <c r="X118" s="139">
        <v>2.7</v>
      </c>
      <c r="Y118" s="139">
        <v>209.9</v>
      </c>
    </row>
    <row r="119" spans="1:25" x14ac:dyDescent="0.2">
      <c r="A119" s="110">
        <v>412</v>
      </c>
      <c r="B119" s="16" t="s">
        <v>67</v>
      </c>
      <c r="C119" s="97">
        <f t="shared" si="20"/>
        <v>0</v>
      </c>
      <c r="D119" s="73">
        <v>412</v>
      </c>
      <c r="E119" s="74">
        <v>104</v>
      </c>
      <c r="F119" s="77" t="s">
        <v>67</v>
      </c>
      <c r="G119" s="27">
        <v>5634.48</v>
      </c>
      <c r="H119" s="27">
        <v>643</v>
      </c>
      <c r="I119" s="27">
        <v>1053.33</v>
      </c>
      <c r="J119" s="26">
        <f t="shared" si="15"/>
        <v>2430.54</v>
      </c>
      <c r="K119" s="26">
        <f t="shared" si="15"/>
        <v>3981.59</v>
      </c>
      <c r="L119" s="26">
        <f t="shared" si="23"/>
        <v>13.5</v>
      </c>
      <c r="M119" s="26">
        <f t="shared" si="23"/>
        <v>22.12</v>
      </c>
      <c r="N119" s="27">
        <v>8194</v>
      </c>
      <c r="O119" s="23">
        <v>1.59</v>
      </c>
      <c r="P119" s="23">
        <v>2.35</v>
      </c>
      <c r="Q119" s="136"/>
      <c r="R119" s="137"/>
      <c r="S119" s="137"/>
      <c r="T119" s="138">
        <v>541.5</v>
      </c>
      <c r="U119" s="138">
        <v>354.5</v>
      </c>
      <c r="V119" s="23" t="s">
        <v>26</v>
      </c>
      <c r="W119" s="23" t="s">
        <v>26</v>
      </c>
      <c r="X119" s="23" t="s">
        <v>26</v>
      </c>
      <c r="Y119" s="23" t="s">
        <v>26</v>
      </c>
    </row>
    <row r="120" spans="1:25" x14ac:dyDescent="0.2">
      <c r="A120" s="110">
        <v>413</v>
      </c>
      <c r="B120" s="16" t="s">
        <v>66</v>
      </c>
      <c r="C120" s="97">
        <f t="shared" si="20"/>
        <v>0</v>
      </c>
      <c r="D120" s="73">
        <v>413</v>
      </c>
      <c r="E120" s="74">
        <v>105</v>
      </c>
      <c r="F120" s="77" t="s">
        <v>66</v>
      </c>
      <c r="G120" s="27">
        <v>5668.29</v>
      </c>
      <c r="H120" s="27">
        <v>789.91</v>
      </c>
      <c r="I120" s="27">
        <v>865.73</v>
      </c>
      <c r="J120" s="26">
        <f t="shared" si="15"/>
        <v>2985.86</v>
      </c>
      <c r="K120" s="26">
        <f t="shared" si="15"/>
        <v>3272.46</v>
      </c>
      <c r="L120" s="26">
        <f t="shared" si="23"/>
        <v>16.59</v>
      </c>
      <c r="M120" s="26">
        <f t="shared" si="23"/>
        <v>18.18</v>
      </c>
      <c r="N120" s="27">
        <v>8194</v>
      </c>
      <c r="O120" s="23">
        <v>0</v>
      </c>
      <c r="P120" s="23">
        <v>0</v>
      </c>
      <c r="Q120" s="136"/>
      <c r="R120" s="137"/>
      <c r="S120" s="137"/>
      <c r="T120" s="138"/>
      <c r="U120" s="138"/>
      <c r="V120" s="23" t="s">
        <v>26</v>
      </c>
      <c r="W120" s="23" t="s">
        <v>26</v>
      </c>
      <c r="X120" s="23" t="s">
        <v>26</v>
      </c>
      <c r="Y120" s="23" t="s">
        <v>26</v>
      </c>
    </row>
    <row r="121" spans="1:25" x14ac:dyDescent="0.2">
      <c r="A121" s="110">
        <v>414</v>
      </c>
      <c r="B121" s="16" t="s">
        <v>65</v>
      </c>
      <c r="C121" s="97">
        <f t="shared" si="20"/>
        <v>0</v>
      </c>
      <c r="D121" s="73">
        <v>414</v>
      </c>
      <c r="E121" s="74">
        <v>106</v>
      </c>
      <c r="F121" s="75" t="s">
        <v>65</v>
      </c>
      <c r="G121" s="27">
        <v>5469.73</v>
      </c>
      <c r="H121" s="27">
        <v>634.98</v>
      </c>
      <c r="I121" s="27">
        <v>874.12</v>
      </c>
      <c r="J121" s="26">
        <f t="shared" si="15"/>
        <v>2400.2199999999998</v>
      </c>
      <c r="K121" s="26">
        <f t="shared" si="15"/>
        <v>3304.17</v>
      </c>
      <c r="L121" s="26">
        <f t="shared" si="23"/>
        <v>13.33</v>
      </c>
      <c r="M121" s="26">
        <f t="shared" si="23"/>
        <v>18.36</v>
      </c>
      <c r="N121" s="27">
        <v>8194</v>
      </c>
      <c r="O121" s="23">
        <v>0</v>
      </c>
      <c r="P121" s="23">
        <v>0</v>
      </c>
      <c r="Q121" s="136"/>
      <c r="R121" s="137"/>
      <c r="S121" s="137"/>
      <c r="T121" s="138">
        <v>675</v>
      </c>
      <c r="U121" s="138">
        <v>106</v>
      </c>
      <c r="V121" s="23" t="s">
        <v>26</v>
      </c>
      <c r="W121" s="23" t="s">
        <v>26</v>
      </c>
      <c r="X121" s="23" t="s">
        <v>26</v>
      </c>
      <c r="Y121" s="23" t="s">
        <v>26</v>
      </c>
    </row>
    <row r="122" spans="1:25" x14ac:dyDescent="0.2">
      <c r="A122" s="110">
        <v>415</v>
      </c>
      <c r="B122" s="16" t="s">
        <v>64</v>
      </c>
      <c r="C122" s="97">
        <f t="shared" si="20"/>
        <v>0</v>
      </c>
      <c r="D122" s="73">
        <v>415</v>
      </c>
      <c r="E122" s="74">
        <v>107</v>
      </c>
      <c r="F122" s="77" t="s">
        <v>64</v>
      </c>
      <c r="G122" s="27">
        <v>7196.86</v>
      </c>
      <c r="H122" s="27">
        <v>1015.56</v>
      </c>
      <c r="I122" s="27">
        <v>1114.0999999999999</v>
      </c>
      <c r="J122" s="26">
        <f t="shared" si="15"/>
        <v>3838.82</v>
      </c>
      <c r="K122" s="26">
        <f t="shared" si="15"/>
        <v>4211.3</v>
      </c>
      <c r="L122" s="33">
        <f t="shared" ref="L122:M124" si="24">IF(H122="N/A","N/A",ROUND((H122*0.42)/16,2))</f>
        <v>26.66</v>
      </c>
      <c r="M122" s="33">
        <f t="shared" si="24"/>
        <v>29.25</v>
      </c>
      <c r="N122" s="27">
        <v>8194</v>
      </c>
      <c r="O122" s="23">
        <v>0</v>
      </c>
      <c r="P122" s="23">
        <v>0</v>
      </c>
      <c r="Q122" s="136"/>
      <c r="R122" s="137"/>
      <c r="S122" s="137"/>
      <c r="T122" s="138">
        <v>140</v>
      </c>
      <c r="U122" s="138"/>
      <c r="V122" s="23" t="s">
        <v>26</v>
      </c>
      <c r="W122" s="23" t="s">
        <v>26</v>
      </c>
      <c r="X122" s="23" t="s">
        <v>26</v>
      </c>
      <c r="Y122" s="23" t="s">
        <v>26</v>
      </c>
    </row>
    <row r="123" spans="1:25" x14ac:dyDescent="0.2">
      <c r="A123" s="110">
        <v>416</v>
      </c>
      <c r="B123" s="16" t="s">
        <v>63</v>
      </c>
      <c r="C123" s="97">
        <f t="shared" si="20"/>
        <v>0</v>
      </c>
      <c r="D123" s="73">
        <v>416</v>
      </c>
      <c r="E123" s="74">
        <v>108</v>
      </c>
      <c r="F123" s="77" t="s">
        <v>63</v>
      </c>
      <c r="G123" s="27">
        <v>18215.18</v>
      </c>
      <c r="H123" s="27">
        <v>4152.78</v>
      </c>
      <c r="I123" s="27">
        <v>4152.78</v>
      </c>
      <c r="J123" s="26">
        <f t="shared" si="15"/>
        <v>15697.51</v>
      </c>
      <c r="K123" s="26">
        <f t="shared" si="15"/>
        <v>15697.51</v>
      </c>
      <c r="L123" s="33">
        <f t="shared" si="24"/>
        <v>109.01</v>
      </c>
      <c r="M123" s="33">
        <f t="shared" si="24"/>
        <v>109.01</v>
      </c>
      <c r="N123" s="27">
        <v>8194</v>
      </c>
      <c r="O123" s="23">
        <v>0</v>
      </c>
      <c r="P123" s="23">
        <v>0</v>
      </c>
      <c r="Q123" s="136"/>
      <c r="R123" s="137"/>
      <c r="S123" s="137"/>
      <c r="T123" s="138"/>
      <c r="U123" s="138"/>
      <c r="V123" s="23" t="s">
        <v>26</v>
      </c>
      <c r="W123" s="23" t="s">
        <v>26</v>
      </c>
      <c r="X123" s="23" t="s">
        <v>26</v>
      </c>
      <c r="Y123" s="23" t="s">
        <v>26</v>
      </c>
    </row>
    <row r="124" spans="1:25" x14ac:dyDescent="0.2">
      <c r="A124" s="110">
        <v>417</v>
      </c>
      <c r="B124" s="99" t="s">
        <v>62</v>
      </c>
      <c r="C124" s="97">
        <f t="shared" si="20"/>
        <v>0</v>
      </c>
      <c r="D124" s="73">
        <v>417</v>
      </c>
      <c r="E124" s="74">
        <v>109</v>
      </c>
      <c r="F124" s="77" t="s">
        <v>62</v>
      </c>
      <c r="G124" s="27">
        <v>7631.52</v>
      </c>
      <c r="H124" s="27">
        <v>907.26</v>
      </c>
      <c r="I124" s="27">
        <v>1050.28</v>
      </c>
      <c r="J124" s="26">
        <f t="shared" si="15"/>
        <v>3429.44</v>
      </c>
      <c r="K124" s="26">
        <f t="shared" si="15"/>
        <v>3970.06</v>
      </c>
      <c r="L124" s="33">
        <f t="shared" si="24"/>
        <v>23.82</v>
      </c>
      <c r="M124" s="33">
        <f t="shared" si="24"/>
        <v>27.57</v>
      </c>
      <c r="N124" s="27">
        <v>8194</v>
      </c>
      <c r="O124" s="23">
        <v>0</v>
      </c>
      <c r="P124" s="23">
        <v>0</v>
      </c>
      <c r="Q124" s="136"/>
      <c r="R124" s="137"/>
      <c r="S124" s="137"/>
      <c r="T124" s="138"/>
      <c r="U124" s="138"/>
      <c r="V124" s="23" t="s">
        <v>26</v>
      </c>
      <c r="W124" s="23" t="s">
        <v>26</v>
      </c>
      <c r="X124" s="23" t="s">
        <v>26</v>
      </c>
      <c r="Y124" s="23" t="s">
        <v>26</v>
      </c>
    </row>
    <row r="125" spans="1:25" x14ac:dyDescent="0.2">
      <c r="A125" s="110">
        <v>418</v>
      </c>
      <c r="B125" s="99" t="s">
        <v>61</v>
      </c>
      <c r="C125" s="97">
        <f t="shared" si="20"/>
        <v>0</v>
      </c>
      <c r="D125" s="73">
        <v>418</v>
      </c>
      <c r="E125" s="74">
        <v>110</v>
      </c>
      <c r="F125" s="77" t="s">
        <v>61</v>
      </c>
      <c r="G125" s="27">
        <v>6949.65</v>
      </c>
      <c r="H125" s="27">
        <v>735.12</v>
      </c>
      <c r="I125" s="27">
        <v>1187.33</v>
      </c>
      <c r="J125" s="26">
        <f t="shared" si="15"/>
        <v>2778.75</v>
      </c>
      <c r="K125" s="26">
        <f t="shared" si="15"/>
        <v>4488.1099999999997</v>
      </c>
      <c r="L125" s="26">
        <f t="shared" ref="L125:M128" si="25">IF(H125="N/A","N/A",ROUND((H125*0.42)/20,2))</f>
        <v>15.44</v>
      </c>
      <c r="M125" s="26">
        <f t="shared" si="25"/>
        <v>24.93</v>
      </c>
      <c r="N125" s="27">
        <v>8194</v>
      </c>
      <c r="O125" s="23">
        <v>0</v>
      </c>
      <c r="P125" s="23">
        <v>0</v>
      </c>
      <c r="Q125" s="136"/>
      <c r="R125" s="137"/>
      <c r="S125" s="137"/>
      <c r="T125" s="138">
        <v>53</v>
      </c>
      <c r="U125" s="138"/>
      <c r="V125" s="23" t="s">
        <v>26</v>
      </c>
      <c r="W125" s="23" t="s">
        <v>26</v>
      </c>
      <c r="X125" s="23" t="s">
        <v>26</v>
      </c>
      <c r="Y125" s="23" t="s">
        <v>26</v>
      </c>
    </row>
    <row r="126" spans="1:25" x14ac:dyDescent="0.2">
      <c r="A126" s="110">
        <v>421</v>
      </c>
      <c r="B126" s="16" t="s">
        <v>60</v>
      </c>
      <c r="C126" s="97">
        <f t="shared" si="20"/>
        <v>0</v>
      </c>
      <c r="D126" s="73">
        <v>421</v>
      </c>
      <c r="E126" s="74">
        <v>111</v>
      </c>
      <c r="F126" s="75" t="s">
        <v>60</v>
      </c>
      <c r="G126" s="27">
        <v>5956.07</v>
      </c>
      <c r="H126" s="27">
        <v>1207.82</v>
      </c>
      <c r="I126" s="27">
        <v>1549.19</v>
      </c>
      <c r="J126" s="26">
        <f t="shared" si="15"/>
        <v>4565.5600000000004</v>
      </c>
      <c r="K126" s="26">
        <f t="shared" si="15"/>
        <v>5855.94</v>
      </c>
      <c r="L126" s="26">
        <f t="shared" si="25"/>
        <v>25.36</v>
      </c>
      <c r="M126" s="26">
        <f t="shared" si="25"/>
        <v>32.53</v>
      </c>
      <c r="N126" s="27">
        <v>8194</v>
      </c>
      <c r="O126" s="23">
        <v>0.32</v>
      </c>
      <c r="P126" s="23">
        <v>0</v>
      </c>
      <c r="Q126" s="136"/>
      <c r="R126" s="137"/>
      <c r="S126" s="137"/>
      <c r="T126" s="138">
        <v>244</v>
      </c>
      <c r="U126" s="138">
        <v>198.5</v>
      </c>
      <c r="V126" s="139">
        <v>0</v>
      </c>
      <c r="W126" s="139">
        <v>0</v>
      </c>
      <c r="X126" s="139">
        <v>0</v>
      </c>
      <c r="Y126" s="139">
        <v>0</v>
      </c>
    </row>
    <row r="127" spans="1:25" x14ac:dyDescent="0.2">
      <c r="A127" s="110">
        <v>422</v>
      </c>
      <c r="B127" s="16" t="s">
        <v>59</v>
      </c>
      <c r="C127" s="97">
        <f t="shared" si="20"/>
        <v>0</v>
      </c>
      <c r="D127" s="73">
        <v>422</v>
      </c>
      <c r="E127" s="74">
        <v>112</v>
      </c>
      <c r="F127" s="77" t="s">
        <v>59</v>
      </c>
      <c r="G127" s="27">
        <v>8151.56</v>
      </c>
      <c r="H127" s="27">
        <v>1257.78</v>
      </c>
      <c r="I127" s="27">
        <v>1659.56</v>
      </c>
      <c r="J127" s="26">
        <f t="shared" si="15"/>
        <v>4754.41</v>
      </c>
      <c r="K127" s="26">
        <f t="shared" si="15"/>
        <v>6273.14</v>
      </c>
      <c r="L127" s="26">
        <f t="shared" si="25"/>
        <v>26.41</v>
      </c>
      <c r="M127" s="26">
        <f t="shared" si="25"/>
        <v>34.85</v>
      </c>
      <c r="N127" s="27">
        <v>8194</v>
      </c>
      <c r="O127" s="23">
        <v>1.98</v>
      </c>
      <c r="P127" s="23">
        <v>3.1</v>
      </c>
      <c r="Q127" s="136"/>
      <c r="R127" s="137"/>
      <c r="S127" s="137"/>
      <c r="T127" s="138"/>
      <c r="U127" s="138"/>
      <c r="V127" s="23" t="s">
        <v>26</v>
      </c>
      <c r="W127" s="23" t="s">
        <v>26</v>
      </c>
      <c r="X127" s="23" t="s">
        <v>26</v>
      </c>
      <c r="Y127" s="23" t="s">
        <v>26</v>
      </c>
    </row>
    <row r="128" spans="1:25" x14ac:dyDescent="0.2">
      <c r="A128" s="110">
        <v>431</v>
      </c>
      <c r="B128" s="16" t="s">
        <v>58</v>
      </c>
      <c r="C128" s="97">
        <f t="shared" si="20"/>
        <v>0</v>
      </c>
      <c r="D128" s="73">
        <v>431</v>
      </c>
      <c r="E128" s="74">
        <v>113</v>
      </c>
      <c r="F128" s="77" t="s">
        <v>58</v>
      </c>
      <c r="G128" s="27">
        <v>5963.02</v>
      </c>
      <c r="H128" s="27">
        <v>641.65</v>
      </c>
      <c r="I128" s="27">
        <v>842.39</v>
      </c>
      <c r="J128" s="26">
        <f t="shared" si="15"/>
        <v>2425.44</v>
      </c>
      <c r="K128" s="26">
        <f t="shared" si="15"/>
        <v>3184.23</v>
      </c>
      <c r="L128" s="26">
        <f t="shared" si="25"/>
        <v>13.47</v>
      </c>
      <c r="M128" s="26">
        <f t="shared" si="25"/>
        <v>17.690000000000001</v>
      </c>
      <c r="N128" s="27">
        <v>8194</v>
      </c>
      <c r="O128" s="23">
        <v>1.46</v>
      </c>
      <c r="P128" s="23">
        <v>7.0000000000000007E-2</v>
      </c>
      <c r="Q128" s="136"/>
      <c r="R128" s="137"/>
      <c r="S128" s="137"/>
      <c r="T128" s="138">
        <v>937</v>
      </c>
      <c r="U128" s="138">
        <v>403</v>
      </c>
      <c r="V128" s="23" t="s">
        <v>26</v>
      </c>
      <c r="W128" s="23" t="s">
        <v>26</v>
      </c>
      <c r="X128" s="23" t="s">
        <v>26</v>
      </c>
      <c r="Y128" s="23" t="s">
        <v>26</v>
      </c>
    </row>
    <row r="129" spans="1:25" x14ac:dyDescent="0.2">
      <c r="A129" s="110">
        <v>432</v>
      </c>
      <c r="B129" s="16" t="s">
        <v>57</v>
      </c>
      <c r="C129" s="97">
        <f t="shared" si="20"/>
        <v>0</v>
      </c>
      <c r="D129" s="73">
        <v>432</v>
      </c>
      <c r="E129" s="74">
        <v>114</v>
      </c>
      <c r="F129" s="77" t="s">
        <v>57</v>
      </c>
      <c r="G129" s="27">
        <v>11907.23</v>
      </c>
      <c r="H129" s="27">
        <v>1661.37</v>
      </c>
      <c r="I129" s="27">
        <v>2195.6799999999998</v>
      </c>
      <c r="J129" s="26">
        <f t="shared" si="15"/>
        <v>6279.98</v>
      </c>
      <c r="K129" s="26">
        <f t="shared" si="15"/>
        <v>8299.67</v>
      </c>
      <c r="L129" s="33">
        <f>IF(H129="N/A","N/A",ROUND((H129*0.42)/16,2))</f>
        <v>43.61</v>
      </c>
      <c r="M129" s="33">
        <f>IF(I129="N/A","N/A",ROUND((I129*0.42)/16,2))</f>
        <v>57.64</v>
      </c>
      <c r="N129" s="27">
        <v>8194</v>
      </c>
      <c r="O129" s="23">
        <v>1.22</v>
      </c>
      <c r="P129" s="23">
        <v>2.4300000000000002</v>
      </c>
      <c r="Q129" s="136"/>
      <c r="R129" s="137"/>
      <c r="S129" s="140"/>
      <c r="T129" s="138"/>
      <c r="U129" s="138"/>
      <c r="V129" s="23" t="s">
        <v>26</v>
      </c>
      <c r="W129" s="23" t="s">
        <v>26</v>
      </c>
      <c r="X129" s="23" t="s">
        <v>26</v>
      </c>
      <c r="Y129" s="23" t="s">
        <v>26</v>
      </c>
    </row>
    <row r="130" spans="1:25" x14ac:dyDescent="0.2">
      <c r="A130" s="110">
        <v>433</v>
      </c>
      <c r="B130" s="16" t="s">
        <v>56</v>
      </c>
      <c r="C130" s="97">
        <f t="shared" si="20"/>
        <v>0</v>
      </c>
      <c r="D130" s="73">
        <v>433</v>
      </c>
      <c r="E130" s="74">
        <v>115</v>
      </c>
      <c r="F130" s="77" t="s">
        <v>56</v>
      </c>
      <c r="G130" s="27">
        <v>14667.96</v>
      </c>
      <c r="H130" s="27">
        <v>1267.19</v>
      </c>
      <c r="I130" s="27">
        <v>2007.86</v>
      </c>
      <c r="J130" s="26">
        <f t="shared" si="15"/>
        <v>4789.9799999999996</v>
      </c>
      <c r="K130" s="26">
        <f t="shared" si="15"/>
        <v>7589.71</v>
      </c>
      <c r="L130" s="33">
        <f>IF(H130="N/A","N/A",ROUND((H130*0.42)/16,2))</f>
        <v>33.26</v>
      </c>
      <c r="M130" s="33">
        <f>IF(I130="N/A","N/A",ROUND((I130*0.42)/16,2))</f>
        <v>52.71</v>
      </c>
      <c r="N130" s="27">
        <v>8194</v>
      </c>
      <c r="O130" s="23">
        <v>0.42</v>
      </c>
      <c r="P130" s="23">
        <v>0</v>
      </c>
      <c r="Q130" s="136"/>
      <c r="R130" s="137"/>
      <c r="S130" s="140"/>
      <c r="T130" s="138"/>
      <c r="U130" s="138"/>
      <c r="V130" s="23" t="s">
        <v>26</v>
      </c>
      <c r="W130" s="23" t="s">
        <v>26</v>
      </c>
      <c r="X130" s="23" t="s">
        <v>26</v>
      </c>
      <c r="Y130" s="23" t="s">
        <v>26</v>
      </c>
    </row>
    <row r="131" spans="1:25" x14ac:dyDescent="0.2">
      <c r="A131" s="110">
        <v>451</v>
      </c>
      <c r="B131" s="99" t="s">
        <v>55</v>
      </c>
      <c r="C131" s="97">
        <f t="shared" si="20"/>
        <v>0</v>
      </c>
      <c r="D131" s="73">
        <v>451</v>
      </c>
      <c r="E131" s="74">
        <v>122</v>
      </c>
      <c r="F131" s="75" t="s">
        <v>55</v>
      </c>
      <c r="G131" s="27">
        <v>6973.19</v>
      </c>
      <c r="H131" s="27">
        <v>753.06</v>
      </c>
      <c r="I131" s="27">
        <v>702.87</v>
      </c>
      <c r="J131" s="26">
        <f t="shared" si="15"/>
        <v>2846.57</v>
      </c>
      <c r="K131" s="26">
        <f t="shared" si="15"/>
        <v>2656.85</v>
      </c>
      <c r="L131" s="26">
        <f t="shared" ref="L131:M145" si="26">IF(H131="N/A","N/A",ROUND((H131*0.42)/20,2))</f>
        <v>15.81</v>
      </c>
      <c r="M131" s="26">
        <f t="shared" si="26"/>
        <v>14.76</v>
      </c>
      <c r="N131" s="27">
        <v>8194</v>
      </c>
      <c r="O131" s="23">
        <v>0</v>
      </c>
      <c r="P131" s="23">
        <v>0</v>
      </c>
      <c r="Q131" s="136"/>
      <c r="R131" s="137"/>
      <c r="S131" s="140"/>
      <c r="T131" s="138">
        <v>23</v>
      </c>
      <c r="U131" s="138"/>
      <c r="V131" s="23" t="s">
        <v>26</v>
      </c>
      <c r="W131" s="23" t="s">
        <v>26</v>
      </c>
      <c r="X131" s="23" t="s">
        <v>26</v>
      </c>
      <c r="Y131" s="23" t="s">
        <v>26</v>
      </c>
    </row>
    <row r="132" spans="1:25" x14ac:dyDescent="0.2">
      <c r="A132" s="110">
        <v>452</v>
      </c>
      <c r="B132" s="99" t="s">
        <v>192</v>
      </c>
      <c r="C132" s="97">
        <f t="shared" si="20"/>
        <v>0</v>
      </c>
      <c r="D132" s="73">
        <v>452</v>
      </c>
      <c r="E132" s="74">
        <v>123</v>
      </c>
      <c r="F132" s="77" t="s">
        <v>192</v>
      </c>
      <c r="G132" s="27">
        <v>5830.44</v>
      </c>
      <c r="H132" s="27">
        <v>912.79</v>
      </c>
      <c r="I132" s="27">
        <v>521.79999999999995</v>
      </c>
      <c r="J132" s="26">
        <f t="shared" si="15"/>
        <v>3450.35</v>
      </c>
      <c r="K132" s="26">
        <f t="shared" si="15"/>
        <v>1972.4</v>
      </c>
      <c r="L132" s="26">
        <f t="shared" si="26"/>
        <v>19.170000000000002</v>
      </c>
      <c r="M132" s="26">
        <f t="shared" si="26"/>
        <v>10.96</v>
      </c>
      <c r="N132" s="27">
        <v>8194</v>
      </c>
      <c r="O132" s="23">
        <v>3.1</v>
      </c>
      <c r="P132" s="23">
        <v>8.33</v>
      </c>
      <c r="Q132" s="136"/>
      <c r="R132" s="137"/>
      <c r="S132" s="140"/>
      <c r="T132" s="138"/>
      <c r="U132" s="138">
        <v>88</v>
      </c>
      <c r="V132" s="23" t="s">
        <v>26</v>
      </c>
      <c r="W132" s="23" t="s">
        <v>26</v>
      </c>
      <c r="X132" s="23" t="s">
        <v>26</v>
      </c>
      <c r="Y132" s="23" t="s">
        <v>26</v>
      </c>
    </row>
    <row r="133" spans="1:25" x14ac:dyDescent="0.2">
      <c r="A133" s="110">
        <v>453</v>
      </c>
      <c r="B133" s="16" t="s">
        <v>54</v>
      </c>
      <c r="C133" s="97">
        <f t="shared" si="20"/>
        <v>0</v>
      </c>
      <c r="D133" s="73">
        <v>453</v>
      </c>
      <c r="E133" s="74">
        <v>124</v>
      </c>
      <c r="F133" s="77" t="s">
        <v>54</v>
      </c>
      <c r="G133" s="27">
        <v>8425.66</v>
      </c>
      <c r="H133" s="27">
        <v>996.82</v>
      </c>
      <c r="I133" s="27">
        <v>690.78</v>
      </c>
      <c r="J133" s="26">
        <f t="shared" si="15"/>
        <v>3767.98</v>
      </c>
      <c r="K133" s="26">
        <f t="shared" si="15"/>
        <v>2611.15</v>
      </c>
      <c r="L133" s="26">
        <f t="shared" si="26"/>
        <v>20.93</v>
      </c>
      <c r="M133" s="26">
        <f t="shared" si="26"/>
        <v>14.51</v>
      </c>
      <c r="N133" s="27">
        <v>8194</v>
      </c>
      <c r="O133" s="23">
        <v>0</v>
      </c>
      <c r="P133" s="23">
        <v>0</v>
      </c>
      <c r="Q133" s="136"/>
      <c r="R133" s="137"/>
      <c r="S133" s="140"/>
      <c r="T133" s="138"/>
      <c r="U133" s="138"/>
      <c r="V133" s="23" t="s">
        <v>26</v>
      </c>
      <c r="W133" s="23" t="s">
        <v>26</v>
      </c>
      <c r="X133" s="23" t="s">
        <v>26</v>
      </c>
      <c r="Y133" s="23" t="s">
        <v>26</v>
      </c>
    </row>
    <row r="134" spans="1:25" x14ac:dyDescent="0.2">
      <c r="A134" s="110">
        <v>454</v>
      </c>
      <c r="B134" s="16" t="s">
        <v>53</v>
      </c>
      <c r="C134" s="97">
        <f t="shared" si="20"/>
        <v>0</v>
      </c>
      <c r="D134" s="73">
        <v>454</v>
      </c>
      <c r="E134" s="74">
        <v>125</v>
      </c>
      <c r="F134" s="77" t="s">
        <v>53</v>
      </c>
      <c r="G134" s="27">
        <v>6194.81</v>
      </c>
      <c r="H134" s="27">
        <v>790.43</v>
      </c>
      <c r="I134" s="27">
        <v>1106.53</v>
      </c>
      <c r="J134" s="26">
        <f t="shared" si="15"/>
        <v>2987.83</v>
      </c>
      <c r="K134" s="26">
        <f t="shared" si="15"/>
        <v>4182.68</v>
      </c>
      <c r="L134" s="26">
        <f t="shared" si="26"/>
        <v>16.600000000000001</v>
      </c>
      <c r="M134" s="26">
        <f t="shared" si="26"/>
        <v>23.24</v>
      </c>
      <c r="N134" s="27">
        <v>8194</v>
      </c>
      <c r="O134" s="23">
        <v>0.85</v>
      </c>
      <c r="P134" s="23">
        <v>0</v>
      </c>
      <c r="Q134" s="136"/>
      <c r="R134" s="137"/>
      <c r="S134" s="140"/>
      <c r="T134" s="138"/>
      <c r="U134" s="138"/>
      <c r="V134" s="23" t="s">
        <v>26</v>
      </c>
      <c r="W134" s="23" t="s">
        <v>26</v>
      </c>
      <c r="X134" s="23" t="s">
        <v>26</v>
      </c>
      <c r="Y134" s="23" t="s">
        <v>26</v>
      </c>
    </row>
    <row r="135" spans="1:25" x14ac:dyDescent="0.2">
      <c r="A135" s="110">
        <v>455</v>
      </c>
      <c r="B135" s="16" t="s">
        <v>201</v>
      </c>
      <c r="C135" s="97">
        <f t="shared" si="20"/>
        <v>0</v>
      </c>
      <c r="D135" s="73">
        <v>455</v>
      </c>
      <c r="E135" s="74">
        <v>126</v>
      </c>
      <c r="F135" s="77" t="s">
        <v>201</v>
      </c>
      <c r="G135" s="27">
        <v>5562.82</v>
      </c>
      <c r="H135" s="27">
        <v>627.21</v>
      </c>
      <c r="I135" s="27">
        <v>745.29</v>
      </c>
      <c r="J135" s="26">
        <f t="shared" si="15"/>
        <v>2370.85</v>
      </c>
      <c r="K135" s="26">
        <f t="shared" si="15"/>
        <v>2817.2</v>
      </c>
      <c r="L135" s="26">
        <f t="shared" si="26"/>
        <v>13.17</v>
      </c>
      <c r="M135" s="26">
        <f t="shared" si="26"/>
        <v>15.65</v>
      </c>
      <c r="N135" s="27">
        <v>8194</v>
      </c>
      <c r="O135" s="23">
        <v>0</v>
      </c>
      <c r="P135" s="23">
        <v>0</v>
      </c>
      <c r="Q135" s="136"/>
      <c r="R135" s="137"/>
      <c r="S135" s="140"/>
      <c r="T135" s="138"/>
      <c r="U135" s="138"/>
      <c r="V135" s="23" t="s">
        <v>26</v>
      </c>
      <c r="W135" s="23" t="s">
        <v>26</v>
      </c>
      <c r="X135" s="23" t="s">
        <v>26</v>
      </c>
      <c r="Y135" s="23" t="s">
        <v>26</v>
      </c>
    </row>
    <row r="136" spans="1:25" x14ac:dyDescent="0.2">
      <c r="A136" s="110">
        <v>456</v>
      </c>
      <c r="B136" s="16" t="s">
        <v>52</v>
      </c>
      <c r="C136" s="97">
        <f t="shared" si="20"/>
        <v>0</v>
      </c>
      <c r="D136" s="73">
        <v>456</v>
      </c>
      <c r="E136" s="74">
        <v>127</v>
      </c>
      <c r="F136" s="77" t="s">
        <v>52</v>
      </c>
      <c r="G136" s="27">
        <v>6160.14</v>
      </c>
      <c r="H136" s="27">
        <v>598.94000000000005</v>
      </c>
      <c r="I136" s="27">
        <v>953.22</v>
      </c>
      <c r="J136" s="26">
        <f t="shared" si="15"/>
        <v>2263.9899999999998</v>
      </c>
      <c r="K136" s="26">
        <f t="shared" si="15"/>
        <v>3603.17</v>
      </c>
      <c r="L136" s="26">
        <f t="shared" si="26"/>
        <v>12.58</v>
      </c>
      <c r="M136" s="26">
        <f t="shared" si="26"/>
        <v>20.02</v>
      </c>
      <c r="N136" s="27">
        <v>8194</v>
      </c>
      <c r="O136" s="23">
        <v>0</v>
      </c>
      <c r="P136" s="23">
        <v>0</v>
      </c>
      <c r="Q136" s="136"/>
      <c r="R136" s="137"/>
      <c r="S136" s="140"/>
      <c r="T136" s="138"/>
      <c r="U136" s="138"/>
      <c r="V136" s="23" t="s">
        <v>26</v>
      </c>
      <c r="W136" s="23" t="s">
        <v>26</v>
      </c>
      <c r="X136" s="23" t="s">
        <v>26</v>
      </c>
      <c r="Y136" s="23" t="s">
        <v>26</v>
      </c>
    </row>
    <row r="137" spans="1:25" x14ac:dyDescent="0.2">
      <c r="A137" s="110">
        <v>457</v>
      </c>
      <c r="B137" s="16" t="s">
        <v>211</v>
      </c>
      <c r="C137" s="97">
        <f t="shared" si="20"/>
        <v>0</v>
      </c>
      <c r="D137" s="73">
        <v>457</v>
      </c>
      <c r="E137" s="74">
        <v>128</v>
      </c>
      <c r="F137" s="77" t="s">
        <v>211</v>
      </c>
      <c r="G137" s="27">
        <v>6010.63</v>
      </c>
      <c r="H137" s="27">
        <v>733.68</v>
      </c>
      <c r="I137" s="27">
        <v>801.42</v>
      </c>
      <c r="J137" s="26">
        <f t="shared" si="15"/>
        <v>2773.31</v>
      </c>
      <c r="K137" s="26">
        <f t="shared" si="15"/>
        <v>3029.37</v>
      </c>
      <c r="L137" s="26">
        <f t="shared" si="26"/>
        <v>15.41</v>
      </c>
      <c r="M137" s="26">
        <f t="shared" si="26"/>
        <v>16.829999999999998</v>
      </c>
      <c r="N137" s="27">
        <v>8194</v>
      </c>
      <c r="O137" s="23">
        <v>0</v>
      </c>
      <c r="P137" s="23">
        <v>0</v>
      </c>
      <c r="Q137" s="136"/>
      <c r="R137" s="137"/>
      <c r="S137" s="140"/>
      <c r="T137" s="138">
        <v>49</v>
      </c>
      <c r="U137" s="138">
        <v>180</v>
      </c>
      <c r="V137" s="23" t="s">
        <v>26</v>
      </c>
      <c r="W137" s="23" t="s">
        <v>26</v>
      </c>
      <c r="X137" s="23" t="s">
        <v>26</v>
      </c>
      <c r="Y137" s="23" t="s">
        <v>26</v>
      </c>
    </row>
    <row r="138" spans="1:25" x14ac:dyDescent="0.2">
      <c r="A138" s="110">
        <v>458</v>
      </c>
      <c r="B138" s="16" t="s">
        <v>51</v>
      </c>
      <c r="C138" s="97">
        <f t="shared" ref="C138:C169" si="27">+A138-D138</f>
        <v>0</v>
      </c>
      <c r="D138" s="73">
        <v>458</v>
      </c>
      <c r="E138" s="74">
        <v>129</v>
      </c>
      <c r="F138" s="77" t="s">
        <v>51</v>
      </c>
      <c r="G138" s="27">
        <v>7112.32</v>
      </c>
      <c r="H138" s="27">
        <v>807.24</v>
      </c>
      <c r="I138" s="27">
        <v>794.82</v>
      </c>
      <c r="J138" s="26">
        <f t="shared" si="15"/>
        <v>3051.37</v>
      </c>
      <c r="K138" s="26">
        <f t="shared" si="15"/>
        <v>3004.42</v>
      </c>
      <c r="L138" s="26">
        <f t="shared" si="26"/>
        <v>16.95</v>
      </c>
      <c r="M138" s="26">
        <f t="shared" si="26"/>
        <v>16.690000000000001</v>
      </c>
      <c r="N138" s="27">
        <v>8194</v>
      </c>
      <c r="O138" s="23">
        <v>0</v>
      </c>
      <c r="P138" s="23">
        <v>0</v>
      </c>
      <c r="Q138" s="136"/>
      <c r="R138" s="137"/>
      <c r="S138" s="140"/>
      <c r="T138" s="138"/>
      <c r="U138" s="138"/>
      <c r="V138" s="23" t="s">
        <v>26</v>
      </c>
      <c r="W138" s="23" t="s">
        <v>26</v>
      </c>
      <c r="X138" s="23" t="s">
        <v>26</v>
      </c>
      <c r="Y138" s="23" t="s">
        <v>26</v>
      </c>
    </row>
    <row r="139" spans="1:25" x14ac:dyDescent="0.2">
      <c r="A139" s="110">
        <v>460</v>
      </c>
      <c r="B139" s="16" t="s">
        <v>202</v>
      </c>
      <c r="C139" s="97">
        <f t="shared" si="27"/>
        <v>0</v>
      </c>
      <c r="D139" s="73">
        <v>460</v>
      </c>
      <c r="E139" s="74">
        <v>130</v>
      </c>
      <c r="F139" s="77" t="s">
        <v>202</v>
      </c>
      <c r="G139" s="27">
        <v>5585.25</v>
      </c>
      <c r="H139" s="27">
        <v>571.20000000000005</v>
      </c>
      <c r="I139" s="27">
        <v>685.31</v>
      </c>
      <c r="J139" s="26">
        <f t="shared" ref="J139:K195" si="28">IF(H139="N/A","N/A",ROUND(H139*9*0.42,2))</f>
        <v>2159.14</v>
      </c>
      <c r="K139" s="26">
        <f t="shared" si="28"/>
        <v>2590.4699999999998</v>
      </c>
      <c r="L139" s="26">
        <f t="shared" si="26"/>
        <v>12</v>
      </c>
      <c r="M139" s="26">
        <f t="shared" si="26"/>
        <v>14.39</v>
      </c>
      <c r="N139" s="27">
        <v>8194</v>
      </c>
      <c r="O139" s="23">
        <v>0</v>
      </c>
      <c r="P139" s="23">
        <v>0</v>
      </c>
      <c r="Q139" s="136"/>
      <c r="R139" s="137"/>
      <c r="S139" s="140"/>
      <c r="T139" s="138"/>
      <c r="U139" s="138"/>
      <c r="V139" s="23" t="s">
        <v>26</v>
      </c>
      <c r="W139" s="23" t="s">
        <v>26</v>
      </c>
      <c r="X139" s="23" t="s">
        <v>26</v>
      </c>
      <c r="Y139" s="23" t="s">
        <v>26</v>
      </c>
    </row>
    <row r="140" spans="1:25" x14ac:dyDescent="0.2">
      <c r="A140" s="110">
        <v>461</v>
      </c>
      <c r="B140" s="16" t="s">
        <v>203</v>
      </c>
      <c r="C140" s="97">
        <f t="shared" si="27"/>
        <v>0</v>
      </c>
      <c r="D140" s="73">
        <v>461</v>
      </c>
      <c r="E140" s="74">
        <v>131</v>
      </c>
      <c r="F140" s="77" t="s">
        <v>203</v>
      </c>
      <c r="G140" s="27">
        <v>6780.56</v>
      </c>
      <c r="H140" s="27">
        <v>676.28</v>
      </c>
      <c r="I140" s="27">
        <v>878.98</v>
      </c>
      <c r="J140" s="26">
        <f t="shared" si="28"/>
        <v>2556.34</v>
      </c>
      <c r="K140" s="26">
        <f t="shared" si="28"/>
        <v>3322.54</v>
      </c>
      <c r="L140" s="26">
        <f t="shared" si="26"/>
        <v>14.2</v>
      </c>
      <c r="M140" s="26">
        <f t="shared" si="26"/>
        <v>18.46</v>
      </c>
      <c r="N140" s="27">
        <v>8194</v>
      </c>
      <c r="O140" s="23">
        <v>0</v>
      </c>
      <c r="P140" s="23">
        <v>0</v>
      </c>
      <c r="Q140" s="136"/>
      <c r="R140" s="137"/>
      <c r="S140" s="140"/>
      <c r="T140" s="138"/>
      <c r="U140" s="138"/>
      <c r="V140" s="23" t="s">
        <v>26</v>
      </c>
      <c r="W140" s="23" t="s">
        <v>26</v>
      </c>
      <c r="X140" s="23" t="s">
        <v>26</v>
      </c>
      <c r="Y140" s="23" t="s">
        <v>26</v>
      </c>
    </row>
    <row r="141" spans="1:25" x14ac:dyDescent="0.2">
      <c r="A141" s="110">
        <v>462</v>
      </c>
      <c r="B141" s="16" t="s">
        <v>50</v>
      </c>
      <c r="C141" s="97">
        <f t="shared" si="27"/>
        <v>0</v>
      </c>
      <c r="D141" s="73">
        <v>462</v>
      </c>
      <c r="E141" s="74">
        <v>132</v>
      </c>
      <c r="F141" s="77" t="s">
        <v>50</v>
      </c>
      <c r="G141" s="27">
        <v>5919.56</v>
      </c>
      <c r="H141" s="27">
        <v>566.33000000000004</v>
      </c>
      <c r="I141" s="27">
        <v>737.11</v>
      </c>
      <c r="J141" s="26">
        <f t="shared" si="28"/>
        <v>2140.73</v>
      </c>
      <c r="K141" s="26">
        <f t="shared" si="28"/>
        <v>2786.28</v>
      </c>
      <c r="L141" s="26">
        <f t="shared" si="26"/>
        <v>11.89</v>
      </c>
      <c r="M141" s="26">
        <f t="shared" si="26"/>
        <v>15.48</v>
      </c>
      <c r="N141" s="27">
        <v>8194</v>
      </c>
      <c r="O141" s="23">
        <v>0</v>
      </c>
      <c r="P141" s="23">
        <v>0</v>
      </c>
      <c r="Q141" s="136"/>
      <c r="R141" s="137"/>
      <c r="S141" s="140"/>
      <c r="T141" s="138"/>
      <c r="U141" s="138"/>
      <c r="V141" s="23" t="s">
        <v>26</v>
      </c>
      <c r="W141" s="23" t="s">
        <v>26</v>
      </c>
      <c r="X141" s="23" t="s">
        <v>26</v>
      </c>
      <c r="Y141" s="23" t="s">
        <v>26</v>
      </c>
    </row>
    <row r="142" spans="1:25" x14ac:dyDescent="0.2">
      <c r="A142" s="110">
        <v>463</v>
      </c>
      <c r="B142" s="16" t="s">
        <v>49</v>
      </c>
      <c r="C142" s="97">
        <f t="shared" si="27"/>
        <v>0</v>
      </c>
      <c r="D142" s="73">
        <v>463</v>
      </c>
      <c r="E142" s="80">
        <v>133</v>
      </c>
      <c r="F142" s="77" t="s">
        <v>49</v>
      </c>
      <c r="G142" s="27">
        <v>6271.11</v>
      </c>
      <c r="H142" s="27">
        <v>654.65</v>
      </c>
      <c r="I142" s="27">
        <v>792.32</v>
      </c>
      <c r="J142" s="26">
        <f t="shared" si="28"/>
        <v>2474.58</v>
      </c>
      <c r="K142" s="26">
        <f t="shared" si="28"/>
        <v>2994.97</v>
      </c>
      <c r="L142" s="26">
        <f t="shared" si="26"/>
        <v>13.75</v>
      </c>
      <c r="M142" s="26">
        <f t="shared" si="26"/>
        <v>16.64</v>
      </c>
      <c r="N142" s="27">
        <v>8194</v>
      </c>
      <c r="O142" s="23">
        <v>0</v>
      </c>
      <c r="P142" s="23">
        <v>0</v>
      </c>
      <c r="Q142" s="136"/>
      <c r="R142" s="137"/>
      <c r="S142" s="140"/>
      <c r="T142" s="138"/>
      <c r="U142" s="138"/>
      <c r="V142" s="23" t="s">
        <v>26</v>
      </c>
      <c r="W142" s="23" t="s">
        <v>26</v>
      </c>
      <c r="X142" s="23" t="s">
        <v>26</v>
      </c>
      <c r="Y142" s="23" t="s">
        <v>26</v>
      </c>
    </row>
    <row r="143" spans="1:25" x14ac:dyDescent="0.2">
      <c r="A143" s="110">
        <v>464</v>
      </c>
      <c r="B143" s="16" t="s">
        <v>48</v>
      </c>
      <c r="C143" s="97">
        <f t="shared" si="27"/>
        <v>0</v>
      </c>
      <c r="D143" s="73">
        <v>464</v>
      </c>
      <c r="E143" s="74">
        <v>134</v>
      </c>
      <c r="F143" s="77" t="s">
        <v>48</v>
      </c>
      <c r="G143" s="27">
        <v>5599.69</v>
      </c>
      <c r="H143" s="27">
        <v>588.75</v>
      </c>
      <c r="I143" s="27">
        <v>805.23</v>
      </c>
      <c r="J143" s="26">
        <f t="shared" si="28"/>
        <v>2225.48</v>
      </c>
      <c r="K143" s="26">
        <f t="shared" si="28"/>
        <v>3043.77</v>
      </c>
      <c r="L143" s="26">
        <f t="shared" si="26"/>
        <v>12.36</v>
      </c>
      <c r="M143" s="26">
        <f t="shared" si="26"/>
        <v>16.91</v>
      </c>
      <c r="N143" s="27">
        <v>8194</v>
      </c>
      <c r="O143" s="23">
        <v>0</v>
      </c>
      <c r="P143" s="23">
        <v>0</v>
      </c>
      <c r="Q143" s="136"/>
      <c r="R143" s="137"/>
      <c r="S143" s="140"/>
      <c r="T143" s="138"/>
      <c r="U143" s="138"/>
      <c r="V143" s="23" t="s">
        <v>26</v>
      </c>
      <c r="W143" s="23" t="s">
        <v>26</v>
      </c>
      <c r="X143" s="23" t="s">
        <v>26</v>
      </c>
      <c r="Y143" s="23" t="s">
        <v>26</v>
      </c>
    </row>
    <row r="144" spans="1:25" x14ac:dyDescent="0.2">
      <c r="A144" s="110">
        <v>465</v>
      </c>
      <c r="B144" s="16" t="s">
        <v>193</v>
      </c>
      <c r="C144" s="97">
        <f t="shared" si="27"/>
        <v>0</v>
      </c>
      <c r="D144" s="73">
        <v>465</v>
      </c>
      <c r="E144" s="74">
        <v>135</v>
      </c>
      <c r="F144" s="77" t="s">
        <v>193</v>
      </c>
      <c r="G144" s="27">
        <v>6225.72</v>
      </c>
      <c r="H144" s="27">
        <v>725.01</v>
      </c>
      <c r="I144" s="27">
        <v>903.11</v>
      </c>
      <c r="J144" s="26">
        <f t="shared" si="28"/>
        <v>2740.54</v>
      </c>
      <c r="K144" s="26">
        <f t="shared" si="28"/>
        <v>3413.76</v>
      </c>
      <c r="L144" s="26">
        <f t="shared" si="26"/>
        <v>15.23</v>
      </c>
      <c r="M144" s="26">
        <f t="shared" si="26"/>
        <v>18.97</v>
      </c>
      <c r="N144" s="27">
        <v>8194</v>
      </c>
      <c r="O144" s="23">
        <v>2</v>
      </c>
      <c r="P144" s="23">
        <v>2.93</v>
      </c>
      <c r="Q144" s="136"/>
      <c r="R144" s="137"/>
      <c r="S144" s="140"/>
      <c r="T144" s="138"/>
      <c r="U144" s="138"/>
      <c r="V144" s="23" t="s">
        <v>26</v>
      </c>
      <c r="W144" s="23" t="s">
        <v>26</v>
      </c>
      <c r="X144" s="23" t="s">
        <v>26</v>
      </c>
      <c r="Y144" s="23" t="s">
        <v>26</v>
      </c>
    </row>
    <row r="145" spans="1:25" x14ac:dyDescent="0.2">
      <c r="A145" s="110">
        <v>466</v>
      </c>
      <c r="B145" s="16" t="s">
        <v>204</v>
      </c>
      <c r="C145" s="97">
        <f t="shared" si="27"/>
        <v>0</v>
      </c>
      <c r="D145" s="73">
        <v>466</v>
      </c>
      <c r="E145" s="74">
        <v>136</v>
      </c>
      <c r="F145" s="77" t="s">
        <v>204</v>
      </c>
      <c r="G145" s="27">
        <v>7563.86</v>
      </c>
      <c r="H145" s="27" t="s">
        <v>26</v>
      </c>
      <c r="I145" s="27">
        <v>602.01</v>
      </c>
      <c r="J145" s="26" t="str">
        <f t="shared" si="28"/>
        <v>N/A</v>
      </c>
      <c r="K145" s="26">
        <f t="shared" si="28"/>
        <v>2275.6</v>
      </c>
      <c r="L145" s="26" t="str">
        <f t="shared" si="26"/>
        <v>N/A</v>
      </c>
      <c r="M145" s="26">
        <f t="shared" si="26"/>
        <v>12.64</v>
      </c>
      <c r="N145" s="27">
        <v>8194</v>
      </c>
      <c r="O145" s="23">
        <v>0</v>
      </c>
      <c r="P145" s="23">
        <v>5.0999999999999996</v>
      </c>
      <c r="Q145" s="136"/>
      <c r="R145" s="137"/>
      <c r="S145" s="140"/>
      <c r="T145" s="138"/>
      <c r="U145" s="138"/>
      <c r="V145" s="23" t="s">
        <v>26</v>
      </c>
      <c r="W145" s="23" t="s">
        <v>26</v>
      </c>
      <c r="X145" s="23" t="s">
        <v>26</v>
      </c>
      <c r="Y145" s="23" t="s">
        <v>26</v>
      </c>
    </row>
    <row r="146" spans="1:25" x14ac:dyDescent="0.2">
      <c r="A146" s="110">
        <v>468</v>
      </c>
      <c r="B146" s="16" t="s">
        <v>212</v>
      </c>
      <c r="C146" s="97">
        <f t="shared" si="27"/>
        <v>0</v>
      </c>
      <c r="D146" s="73">
        <v>468</v>
      </c>
      <c r="E146" s="74">
        <v>137</v>
      </c>
      <c r="F146" s="77" t="s">
        <v>212</v>
      </c>
      <c r="G146" s="27">
        <v>5870.63</v>
      </c>
      <c r="H146" s="27">
        <v>827.85</v>
      </c>
      <c r="I146" s="27">
        <v>1131.31</v>
      </c>
      <c r="J146" s="26">
        <f t="shared" si="28"/>
        <v>3129.27</v>
      </c>
      <c r="K146" s="26">
        <f t="shared" si="28"/>
        <v>4276.3500000000004</v>
      </c>
      <c r="L146" s="33">
        <f>IF(H146="N/A","N/A",ROUND((H146*0.42)/16,2))</f>
        <v>21.73</v>
      </c>
      <c r="M146" s="33">
        <f>IF(I146="N/A","N/A",ROUND((I146*0.42)/16,2))</f>
        <v>29.7</v>
      </c>
      <c r="N146" s="27">
        <v>8194</v>
      </c>
      <c r="O146" s="23">
        <v>0</v>
      </c>
      <c r="P146" s="23">
        <v>0</v>
      </c>
      <c r="Q146" s="136"/>
      <c r="R146" s="137"/>
      <c r="S146" s="140"/>
      <c r="T146" s="138"/>
      <c r="U146" s="138"/>
      <c r="V146" s="23" t="s">
        <v>26</v>
      </c>
      <c r="W146" s="23" t="s">
        <v>26</v>
      </c>
      <c r="X146" s="23" t="s">
        <v>26</v>
      </c>
      <c r="Y146" s="23" t="s">
        <v>26</v>
      </c>
    </row>
    <row r="147" spans="1:25" x14ac:dyDescent="0.2">
      <c r="A147" s="110">
        <v>469</v>
      </c>
      <c r="B147" s="16" t="s">
        <v>213</v>
      </c>
      <c r="C147" s="97">
        <f t="shared" si="27"/>
        <v>0</v>
      </c>
      <c r="D147" s="74">
        <v>469</v>
      </c>
      <c r="E147" s="74">
        <v>138</v>
      </c>
      <c r="F147" s="77" t="s">
        <v>213</v>
      </c>
      <c r="G147" s="27">
        <v>10352.64</v>
      </c>
      <c r="H147" s="27">
        <v>1145.4000000000001</v>
      </c>
      <c r="I147" s="27">
        <v>1160.3399999999999</v>
      </c>
      <c r="J147" s="26">
        <f t="shared" si="28"/>
        <v>4329.6099999999997</v>
      </c>
      <c r="K147" s="26">
        <f t="shared" si="28"/>
        <v>4386.09</v>
      </c>
      <c r="L147" s="26">
        <f t="shared" ref="L147:M149" si="29">IF(H147="N/A","N/A",ROUND((H147*0.42)/20,2))</f>
        <v>24.05</v>
      </c>
      <c r="M147" s="26">
        <f t="shared" si="29"/>
        <v>24.37</v>
      </c>
      <c r="N147" s="27">
        <v>8194</v>
      </c>
      <c r="O147" s="23">
        <v>0.62</v>
      </c>
      <c r="P147" s="23">
        <v>2.95</v>
      </c>
      <c r="Q147" s="136"/>
      <c r="R147" s="137"/>
      <c r="S147" s="140"/>
      <c r="T147" s="138">
        <v>31</v>
      </c>
      <c r="U147" s="138">
        <v>4671</v>
      </c>
      <c r="V147" s="23" t="s">
        <v>26</v>
      </c>
      <c r="W147" s="23" t="s">
        <v>26</v>
      </c>
      <c r="X147" s="23" t="s">
        <v>26</v>
      </c>
      <c r="Y147" s="23" t="s">
        <v>26</v>
      </c>
    </row>
    <row r="148" spans="1:25" x14ac:dyDescent="0.2">
      <c r="A148" s="110">
        <v>470</v>
      </c>
      <c r="B148" s="99" t="s">
        <v>214</v>
      </c>
      <c r="C148" s="97">
        <f t="shared" si="27"/>
        <v>0</v>
      </c>
      <c r="D148" s="74">
        <v>470</v>
      </c>
      <c r="E148" s="74">
        <v>139</v>
      </c>
      <c r="F148" s="77" t="s">
        <v>214</v>
      </c>
      <c r="G148" s="27">
        <v>9425.86</v>
      </c>
      <c r="H148" s="27" t="s">
        <v>26</v>
      </c>
      <c r="I148" s="27">
        <v>724.85</v>
      </c>
      <c r="J148" s="26" t="str">
        <f t="shared" si="28"/>
        <v>N/A</v>
      </c>
      <c r="K148" s="26">
        <f t="shared" si="28"/>
        <v>2739.93</v>
      </c>
      <c r="L148" s="26" t="str">
        <f t="shared" si="29"/>
        <v>N/A</v>
      </c>
      <c r="M148" s="26">
        <f t="shared" si="29"/>
        <v>15.22</v>
      </c>
      <c r="N148" s="27">
        <v>8194</v>
      </c>
      <c r="O148" s="23">
        <v>2.46</v>
      </c>
      <c r="P148" s="23">
        <v>0.73</v>
      </c>
      <c r="Q148" s="136"/>
      <c r="R148" s="137"/>
      <c r="S148" s="140"/>
      <c r="T148" s="138"/>
      <c r="U148" s="138"/>
      <c r="V148" s="23" t="s">
        <v>26</v>
      </c>
      <c r="W148" s="23" t="s">
        <v>26</v>
      </c>
      <c r="X148" s="23" t="s">
        <v>26</v>
      </c>
      <c r="Y148" s="23" t="s">
        <v>26</v>
      </c>
    </row>
    <row r="149" spans="1:25" x14ac:dyDescent="0.2">
      <c r="A149" s="110">
        <v>472</v>
      </c>
      <c r="B149" s="16" t="s">
        <v>47</v>
      </c>
      <c r="C149" s="97">
        <f t="shared" si="27"/>
        <v>0</v>
      </c>
      <c r="D149" s="74">
        <v>472</v>
      </c>
      <c r="E149" s="74">
        <v>140</v>
      </c>
      <c r="F149" s="77" t="s">
        <v>47</v>
      </c>
      <c r="G149" s="27">
        <v>6275.26</v>
      </c>
      <c r="H149" s="27">
        <v>903.01</v>
      </c>
      <c r="I149" s="27">
        <v>326.77999999999997</v>
      </c>
      <c r="J149" s="26">
        <f t="shared" si="28"/>
        <v>3413.38</v>
      </c>
      <c r="K149" s="26">
        <f t="shared" si="28"/>
        <v>1235.23</v>
      </c>
      <c r="L149" s="26">
        <f t="shared" si="29"/>
        <v>18.96</v>
      </c>
      <c r="M149" s="26">
        <f t="shared" si="29"/>
        <v>6.86</v>
      </c>
      <c r="N149" s="27">
        <v>8194</v>
      </c>
      <c r="O149" s="23">
        <v>0</v>
      </c>
      <c r="P149" s="23">
        <v>0</v>
      </c>
      <c r="Q149" s="136"/>
      <c r="R149" s="137"/>
      <c r="S149" s="140"/>
      <c r="T149" s="138"/>
      <c r="U149" s="138"/>
      <c r="V149" s="23" t="s">
        <v>26</v>
      </c>
      <c r="W149" s="23" t="s">
        <v>26</v>
      </c>
      <c r="X149" s="23" t="s">
        <v>26</v>
      </c>
      <c r="Y149" s="23" t="s">
        <v>26</v>
      </c>
    </row>
    <row r="150" spans="1:25" x14ac:dyDescent="0.2">
      <c r="A150" s="110">
        <v>473</v>
      </c>
      <c r="B150" s="16" t="s">
        <v>46</v>
      </c>
      <c r="C150" s="97">
        <f t="shared" si="27"/>
        <v>0</v>
      </c>
      <c r="D150" s="74">
        <v>473</v>
      </c>
      <c r="E150" s="74">
        <v>141</v>
      </c>
      <c r="F150" s="77" t="s">
        <v>46</v>
      </c>
      <c r="G150" s="27">
        <v>5807.33</v>
      </c>
      <c r="H150" s="27">
        <v>645.78</v>
      </c>
      <c r="I150" s="27">
        <v>733.34</v>
      </c>
      <c r="J150" s="26">
        <f t="shared" si="28"/>
        <v>2441.0500000000002</v>
      </c>
      <c r="K150" s="26">
        <f t="shared" si="28"/>
        <v>2772.03</v>
      </c>
      <c r="L150" s="33">
        <f t="shared" ref="L150:M152" si="30">IF(H150="N/A","N/A",ROUND((H150*0.42)/16,2))</f>
        <v>16.95</v>
      </c>
      <c r="M150" s="33">
        <f t="shared" si="30"/>
        <v>19.25</v>
      </c>
      <c r="N150" s="27">
        <v>8194</v>
      </c>
      <c r="O150" s="23">
        <v>0</v>
      </c>
      <c r="P150" s="23">
        <v>0</v>
      </c>
      <c r="Q150" s="136"/>
      <c r="R150" s="137"/>
      <c r="S150" s="140"/>
      <c r="T150" s="138">
        <v>60</v>
      </c>
      <c r="U150" s="138">
        <v>0</v>
      </c>
      <c r="V150" s="23" t="s">
        <v>26</v>
      </c>
      <c r="W150" s="23" t="s">
        <v>26</v>
      </c>
      <c r="X150" s="23" t="s">
        <v>26</v>
      </c>
      <c r="Y150" s="23" t="s">
        <v>26</v>
      </c>
    </row>
    <row r="151" spans="1:25" x14ac:dyDescent="0.2">
      <c r="A151" s="110">
        <v>474</v>
      </c>
      <c r="B151" s="16" t="s">
        <v>45</v>
      </c>
      <c r="C151" s="97">
        <f t="shared" si="27"/>
        <v>0</v>
      </c>
      <c r="D151" s="74">
        <v>474</v>
      </c>
      <c r="E151" s="74">
        <v>142</v>
      </c>
      <c r="F151" s="77" t="s">
        <v>45</v>
      </c>
      <c r="G151" s="27">
        <v>5421.27</v>
      </c>
      <c r="H151" s="27">
        <v>742.71</v>
      </c>
      <c r="I151" s="27">
        <v>444.64</v>
      </c>
      <c r="J151" s="26">
        <f t="shared" si="28"/>
        <v>2807.44</v>
      </c>
      <c r="K151" s="26">
        <f t="shared" si="28"/>
        <v>1680.74</v>
      </c>
      <c r="L151" s="33">
        <f t="shared" si="30"/>
        <v>19.5</v>
      </c>
      <c r="M151" s="33">
        <f t="shared" si="30"/>
        <v>11.67</v>
      </c>
      <c r="N151" s="27">
        <v>8194</v>
      </c>
      <c r="O151" s="23">
        <v>2.06</v>
      </c>
      <c r="P151" s="23">
        <v>0</v>
      </c>
      <c r="Q151" s="136"/>
      <c r="R151" s="137"/>
      <c r="S151" s="140"/>
      <c r="T151" s="138"/>
      <c r="U151" s="138"/>
      <c r="V151" s="23" t="s">
        <v>26</v>
      </c>
      <c r="W151" s="23" t="s">
        <v>26</v>
      </c>
      <c r="X151" s="23" t="s">
        <v>26</v>
      </c>
      <c r="Y151" s="23" t="s">
        <v>26</v>
      </c>
    </row>
    <row r="152" spans="1:25" x14ac:dyDescent="0.2">
      <c r="A152" s="110">
        <v>475</v>
      </c>
      <c r="B152" s="99" t="s">
        <v>44</v>
      </c>
      <c r="C152" s="97">
        <f t="shared" si="27"/>
        <v>0</v>
      </c>
      <c r="D152" s="74">
        <v>475</v>
      </c>
      <c r="E152" s="74">
        <v>143</v>
      </c>
      <c r="F152" s="77" t="s">
        <v>44</v>
      </c>
      <c r="G152" s="27">
        <v>5781.98</v>
      </c>
      <c r="H152" s="27">
        <v>605.82000000000005</v>
      </c>
      <c r="I152" s="27">
        <v>1004.15</v>
      </c>
      <c r="J152" s="26">
        <f t="shared" si="28"/>
        <v>2290</v>
      </c>
      <c r="K152" s="26">
        <f t="shared" si="28"/>
        <v>3795.69</v>
      </c>
      <c r="L152" s="33">
        <f t="shared" si="30"/>
        <v>15.9</v>
      </c>
      <c r="M152" s="33">
        <f t="shared" si="30"/>
        <v>26.36</v>
      </c>
      <c r="N152" s="27">
        <v>8194</v>
      </c>
      <c r="O152" s="23">
        <v>0</v>
      </c>
      <c r="P152" s="23">
        <v>0</v>
      </c>
      <c r="Q152" s="136"/>
      <c r="R152" s="137"/>
      <c r="S152" s="140"/>
      <c r="T152" s="138"/>
      <c r="U152" s="138"/>
      <c r="V152" s="23" t="s">
        <v>26</v>
      </c>
      <c r="W152" s="23" t="s">
        <v>26</v>
      </c>
      <c r="X152" s="23" t="s">
        <v>26</v>
      </c>
      <c r="Y152" s="23" t="s">
        <v>26</v>
      </c>
    </row>
    <row r="153" spans="1:25" x14ac:dyDescent="0.2">
      <c r="A153" s="110">
        <v>476</v>
      </c>
      <c r="B153" s="99" t="s">
        <v>43</v>
      </c>
      <c r="C153" s="97">
        <f t="shared" si="27"/>
        <v>0</v>
      </c>
      <c r="D153" s="74">
        <v>476</v>
      </c>
      <c r="E153" s="74">
        <v>144</v>
      </c>
      <c r="F153" s="77" t="s">
        <v>43</v>
      </c>
      <c r="G153" s="27">
        <v>7331.71</v>
      </c>
      <c r="H153" s="27">
        <v>657.08</v>
      </c>
      <c r="I153" s="27">
        <v>818.65</v>
      </c>
      <c r="J153" s="26">
        <f t="shared" si="28"/>
        <v>2483.7600000000002</v>
      </c>
      <c r="K153" s="26">
        <f t="shared" si="28"/>
        <v>3094.5</v>
      </c>
      <c r="L153" s="26">
        <f>IF(H153="N/A","N/A",ROUND((H153*0.42)/20,2))</f>
        <v>13.8</v>
      </c>
      <c r="M153" s="26">
        <f>IF(I153="N/A","N/A",ROUND((I153*0.42)/20,2))</f>
        <v>17.190000000000001</v>
      </c>
      <c r="N153" s="27">
        <v>8194</v>
      </c>
      <c r="O153" s="23">
        <v>2.75</v>
      </c>
      <c r="P153" s="23">
        <v>2.85</v>
      </c>
      <c r="Q153" s="136"/>
      <c r="R153" s="137"/>
      <c r="S153" s="140"/>
      <c r="T153" s="138"/>
      <c r="U153" s="138"/>
      <c r="V153" s="23" t="s">
        <v>26</v>
      </c>
      <c r="W153" s="23" t="s">
        <v>26</v>
      </c>
      <c r="X153" s="23" t="s">
        <v>26</v>
      </c>
      <c r="Y153" s="23" t="s">
        <v>26</v>
      </c>
    </row>
    <row r="154" spans="1:25" x14ac:dyDescent="0.2">
      <c r="A154" s="110">
        <v>477</v>
      </c>
      <c r="B154" s="99" t="s">
        <v>42</v>
      </c>
      <c r="C154" s="97">
        <f t="shared" si="27"/>
        <v>0</v>
      </c>
      <c r="D154" s="74">
        <v>477</v>
      </c>
      <c r="E154" s="74">
        <v>145</v>
      </c>
      <c r="F154" s="77" t="s">
        <v>42</v>
      </c>
      <c r="G154" s="27">
        <v>4526.8900000000003</v>
      </c>
      <c r="H154" s="27">
        <v>483.86</v>
      </c>
      <c r="I154" s="27">
        <v>1109.01</v>
      </c>
      <c r="J154" s="26">
        <f t="shared" si="28"/>
        <v>1828.99</v>
      </c>
      <c r="K154" s="26">
        <f t="shared" si="28"/>
        <v>4192.0600000000004</v>
      </c>
      <c r="L154" s="33">
        <f>IF(H154="N/A","N/A",ROUND((H154*0.42)/16,2))</f>
        <v>12.7</v>
      </c>
      <c r="M154" s="33">
        <f>IF(I154="N/A","N/A",ROUND((I154*0.42)/16,2))</f>
        <v>29.11</v>
      </c>
      <c r="N154" s="27">
        <v>8194</v>
      </c>
      <c r="O154" s="23">
        <v>0</v>
      </c>
      <c r="P154" s="23">
        <v>0</v>
      </c>
      <c r="Q154" s="136"/>
      <c r="R154" s="137"/>
      <c r="S154" s="140"/>
      <c r="T154" s="138">
        <v>264</v>
      </c>
      <c r="U154" s="138"/>
      <c r="V154" s="23" t="s">
        <v>26</v>
      </c>
      <c r="W154" s="23" t="s">
        <v>26</v>
      </c>
      <c r="X154" s="23" t="s">
        <v>26</v>
      </c>
      <c r="Y154" s="23" t="s">
        <v>26</v>
      </c>
    </row>
    <row r="155" spans="1:25" x14ac:dyDescent="0.2">
      <c r="A155" s="110">
        <v>478</v>
      </c>
      <c r="B155" s="16" t="s">
        <v>41</v>
      </c>
      <c r="C155" s="97">
        <f t="shared" si="27"/>
        <v>0</v>
      </c>
      <c r="D155" s="74">
        <v>478</v>
      </c>
      <c r="E155" s="74">
        <v>146</v>
      </c>
      <c r="F155" s="77" t="s">
        <v>41</v>
      </c>
      <c r="G155" s="27">
        <v>6125.77</v>
      </c>
      <c r="H155" s="27">
        <v>807.16</v>
      </c>
      <c r="I155" s="27">
        <v>621.57000000000005</v>
      </c>
      <c r="J155" s="26">
        <f t="shared" si="28"/>
        <v>3051.06</v>
      </c>
      <c r="K155" s="26">
        <f t="shared" si="28"/>
        <v>2349.5300000000002</v>
      </c>
      <c r="L155" s="26">
        <f>IF(H155="N/A","N/A",ROUND((H155*0.42)/20,2))</f>
        <v>16.95</v>
      </c>
      <c r="M155" s="26">
        <f>IF(I155="N/A","N/A",ROUND((I155*0.42)/20,2))</f>
        <v>13.05</v>
      </c>
      <c r="N155" s="27">
        <v>8194</v>
      </c>
      <c r="O155" s="23">
        <v>0.78</v>
      </c>
      <c r="P155" s="23">
        <v>0</v>
      </c>
      <c r="Q155" s="136"/>
      <c r="R155" s="137"/>
      <c r="S155" s="140"/>
      <c r="T155" s="138"/>
      <c r="U155" s="138"/>
      <c r="V155" s="23" t="s">
        <v>26</v>
      </c>
      <c r="W155" s="23" t="s">
        <v>26</v>
      </c>
      <c r="X155" s="23" t="s">
        <v>26</v>
      </c>
      <c r="Y155" s="23" t="s">
        <v>26</v>
      </c>
    </row>
    <row r="156" spans="1:25" x14ac:dyDescent="0.2">
      <c r="A156" s="110">
        <v>479</v>
      </c>
      <c r="B156" s="99" t="s">
        <v>40</v>
      </c>
      <c r="C156" s="97">
        <f t="shared" si="27"/>
        <v>0</v>
      </c>
      <c r="D156" s="74">
        <v>479</v>
      </c>
      <c r="E156" s="74">
        <v>147</v>
      </c>
      <c r="F156" s="81" t="s">
        <v>40</v>
      </c>
      <c r="G156" s="27">
        <v>6659.23</v>
      </c>
      <c r="H156" s="27">
        <v>1009</v>
      </c>
      <c r="I156" s="27">
        <v>255.85</v>
      </c>
      <c r="J156" s="26">
        <f t="shared" si="28"/>
        <v>3814.02</v>
      </c>
      <c r="K156" s="26">
        <f t="shared" si="28"/>
        <v>967.11</v>
      </c>
      <c r="L156" s="33">
        <f>IF(H156="N/A","N/A",ROUND((H156*0.42)/16,2))</f>
        <v>26.49</v>
      </c>
      <c r="M156" s="33">
        <f>IF(I156="N/A","N/A",ROUND((I156*0.42)/16,2))</f>
        <v>6.72</v>
      </c>
      <c r="N156" s="27">
        <v>8194</v>
      </c>
      <c r="O156" s="23">
        <v>0.26</v>
      </c>
      <c r="P156" s="23">
        <v>0.44</v>
      </c>
      <c r="Q156" s="136"/>
      <c r="R156" s="137"/>
      <c r="S156" s="140"/>
      <c r="T156" s="138"/>
      <c r="U156" s="138"/>
      <c r="V156" s="23" t="s">
        <v>26</v>
      </c>
      <c r="W156" s="23" t="s">
        <v>26</v>
      </c>
      <c r="X156" s="23" t="s">
        <v>26</v>
      </c>
      <c r="Y156" s="23" t="s">
        <v>26</v>
      </c>
    </row>
    <row r="157" spans="1:25" x14ac:dyDescent="0.2">
      <c r="A157" s="110">
        <v>480</v>
      </c>
      <c r="B157" s="16" t="s">
        <v>39</v>
      </c>
      <c r="C157" s="97">
        <f t="shared" si="27"/>
        <v>0</v>
      </c>
      <c r="D157" s="74">
        <v>480</v>
      </c>
      <c r="E157" s="74">
        <v>148</v>
      </c>
      <c r="F157" s="77" t="s">
        <v>39</v>
      </c>
      <c r="G157" s="27">
        <v>6346.12</v>
      </c>
      <c r="H157" s="27">
        <v>484.61</v>
      </c>
      <c r="I157" s="27">
        <v>796.51</v>
      </c>
      <c r="J157" s="26">
        <f t="shared" si="28"/>
        <v>1831.83</v>
      </c>
      <c r="K157" s="26">
        <f t="shared" si="28"/>
        <v>3010.81</v>
      </c>
      <c r="L157" s="33">
        <f>IF(H157="N/A","N/A",ROUND((H157*0.42)/16,2))</f>
        <v>12.72</v>
      </c>
      <c r="M157" s="33">
        <f>IF(I157="N/A","N/A",ROUND((I157*0.42)/16,2))</f>
        <v>20.91</v>
      </c>
      <c r="N157" s="27">
        <v>8194</v>
      </c>
      <c r="O157" s="23">
        <v>0</v>
      </c>
      <c r="P157" s="23">
        <v>0</v>
      </c>
      <c r="Q157" s="136"/>
      <c r="R157" s="137"/>
      <c r="S157" s="140"/>
      <c r="T157" s="138"/>
      <c r="U157" s="138"/>
      <c r="V157" s="23" t="s">
        <v>26</v>
      </c>
      <c r="W157" s="23" t="s">
        <v>26</v>
      </c>
      <c r="X157" s="23" t="s">
        <v>26</v>
      </c>
      <c r="Y157" s="23" t="s">
        <v>26</v>
      </c>
    </row>
    <row r="158" spans="1:25" x14ac:dyDescent="0.2">
      <c r="A158" s="110">
        <v>481</v>
      </c>
      <c r="B158" s="99" t="s">
        <v>38</v>
      </c>
      <c r="C158" s="97">
        <f t="shared" si="27"/>
        <v>0</v>
      </c>
      <c r="D158" s="74">
        <v>481</v>
      </c>
      <c r="E158" s="74">
        <v>149</v>
      </c>
      <c r="F158" s="77" t="s">
        <v>38</v>
      </c>
      <c r="G158" s="27">
        <v>5437.62</v>
      </c>
      <c r="H158" s="27">
        <v>651.05999999999995</v>
      </c>
      <c r="I158" s="27">
        <v>888.37</v>
      </c>
      <c r="J158" s="26">
        <f t="shared" si="28"/>
        <v>2461.0100000000002</v>
      </c>
      <c r="K158" s="26">
        <f t="shared" si="28"/>
        <v>3358.04</v>
      </c>
      <c r="L158" s="26">
        <f t="shared" ref="L158:M160" si="31">IF(H158="N/A","N/A",ROUND((H158*0.42)/20,2))</f>
        <v>13.67</v>
      </c>
      <c r="M158" s="26">
        <f t="shared" si="31"/>
        <v>18.66</v>
      </c>
      <c r="N158" s="27">
        <v>8194</v>
      </c>
      <c r="O158" s="23">
        <v>0</v>
      </c>
      <c r="P158" s="23">
        <v>0</v>
      </c>
      <c r="Q158" s="136"/>
      <c r="R158" s="137"/>
      <c r="S158" s="140"/>
      <c r="T158" s="138"/>
      <c r="U158" s="138"/>
      <c r="V158" s="23" t="s">
        <v>26</v>
      </c>
      <c r="W158" s="23" t="s">
        <v>26</v>
      </c>
      <c r="X158" s="23" t="s">
        <v>26</v>
      </c>
      <c r="Y158" s="23" t="s">
        <v>26</v>
      </c>
    </row>
    <row r="159" spans="1:25" x14ac:dyDescent="0.2">
      <c r="A159" s="110">
        <v>482</v>
      </c>
      <c r="B159" s="99" t="s">
        <v>37</v>
      </c>
      <c r="C159" s="97">
        <f t="shared" si="27"/>
        <v>0</v>
      </c>
      <c r="D159" s="74">
        <v>482</v>
      </c>
      <c r="E159" s="74">
        <v>150</v>
      </c>
      <c r="F159" s="77" t="s">
        <v>37</v>
      </c>
      <c r="G159" s="27">
        <v>5925.7</v>
      </c>
      <c r="H159" s="27">
        <v>637.92999999999995</v>
      </c>
      <c r="I159" s="27">
        <v>849.65</v>
      </c>
      <c r="J159" s="26">
        <f t="shared" si="28"/>
        <v>2411.38</v>
      </c>
      <c r="K159" s="26">
        <f t="shared" si="28"/>
        <v>3211.68</v>
      </c>
      <c r="L159" s="26">
        <f t="shared" si="31"/>
        <v>13.4</v>
      </c>
      <c r="M159" s="26">
        <f t="shared" si="31"/>
        <v>17.84</v>
      </c>
      <c r="N159" s="27">
        <v>8194</v>
      </c>
      <c r="O159" s="23">
        <v>0</v>
      </c>
      <c r="P159" s="23">
        <v>0</v>
      </c>
      <c r="Q159" s="136"/>
      <c r="R159" s="137"/>
      <c r="S159" s="140"/>
      <c r="T159" s="138"/>
      <c r="U159" s="138"/>
      <c r="V159" s="23" t="s">
        <v>26</v>
      </c>
      <c r="W159" s="23" t="s">
        <v>26</v>
      </c>
      <c r="X159" s="23" t="s">
        <v>26</v>
      </c>
      <c r="Y159" s="23" t="s">
        <v>26</v>
      </c>
    </row>
    <row r="160" spans="1:25" x14ac:dyDescent="0.2">
      <c r="A160" s="110">
        <v>483</v>
      </c>
      <c r="B160" s="16" t="s">
        <v>36</v>
      </c>
      <c r="C160" s="97">
        <f t="shared" si="27"/>
        <v>0</v>
      </c>
      <c r="D160" s="74">
        <v>483</v>
      </c>
      <c r="E160" s="74">
        <v>151</v>
      </c>
      <c r="F160" s="77" t="s">
        <v>36</v>
      </c>
      <c r="G160" s="27">
        <v>6926.07</v>
      </c>
      <c r="H160" s="27">
        <v>1736.85</v>
      </c>
      <c r="I160" s="27">
        <v>850.58</v>
      </c>
      <c r="J160" s="26">
        <f t="shared" si="28"/>
        <v>6565.29</v>
      </c>
      <c r="K160" s="26">
        <f t="shared" si="28"/>
        <v>3215.19</v>
      </c>
      <c r="L160" s="26">
        <f t="shared" si="31"/>
        <v>36.47</v>
      </c>
      <c r="M160" s="26">
        <f t="shared" si="31"/>
        <v>17.86</v>
      </c>
      <c r="N160" s="27">
        <v>8194</v>
      </c>
      <c r="O160" s="23">
        <v>1.48</v>
      </c>
      <c r="P160" s="23">
        <v>1.6</v>
      </c>
      <c r="Q160" s="136"/>
      <c r="R160" s="137"/>
      <c r="S160" s="140"/>
      <c r="T160" s="138"/>
      <c r="U160" s="138"/>
      <c r="V160" s="23" t="s">
        <v>26</v>
      </c>
      <c r="W160" s="23" t="s">
        <v>26</v>
      </c>
      <c r="X160" s="23" t="s">
        <v>26</v>
      </c>
      <c r="Y160" s="23" t="s">
        <v>26</v>
      </c>
    </row>
    <row r="161" spans="1:25" x14ac:dyDescent="0.2">
      <c r="A161" s="110">
        <v>485</v>
      </c>
      <c r="B161" s="16" t="s">
        <v>215</v>
      </c>
      <c r="C161" s="97">
        <f t="shared" si="27"/>
        <v>0</v>
      </c>
      <c r="D161" s="74">
        <v>485</v>
      </c>
      <c r="E161" s="74">
        <v>152</v>
      </c>
      <c r="F161" s="77" t="s">
        <v>215</v>
      </c>
      <c r="G161" s="27">
        <v>8637.23</v>
      </c>
      <c r="H161" s="27" t="s">
        <v>26</v>
      </c>
      <c r="I161" s="27">
        <v>1200.4000000000001</v>
      </c>
      <c r="J161" s="26" t="str">
        <f t="shared" si="28"/>
        <v>N/A</v>
      </c>
      <c r="K161" s="26">
        <f t="shared" si="28"/>
        <v>4537.51</v>
      </c>
      <c r="L161" s="33" t="str">
        <f>IF(H161="N/A","N/A",ROUND((H161*0.42)/16,2))</f>
        <v>N/A</v>
      </c>
      <c r="M161" s="33">
        <f>IF(I161="N/A","N/A",ROUND((I161*0.42)/16,2))</f>
        <v>31.51</v>
      </c>
      <c r="N161" s="27">
        <v>8194</v>
      </c>
      <c r="O161" s="23">
        <v>0</v>
      </c>
      <c r="P161" s="23">
        <v>0</v>
      </c>
      <c r="Q161" s="136"/>
      <c r="R161" s="137"/>
      <c r="S161" s="141"/>
      <c r="T161" s="138"/>
      <c r="U161" s="138"/>
      <c r="V161" s="23" t="s">
        <v>26</v>
      </c>
      <c r="W161" s="23" t="s">
        <v>26</v>
      </c>
      <c r="X161" s="23" t="s">
        <v>26</v>
      </c>
      <c r="Y161" s="23" t="s">
        <v>26</v>
      </c>
    </row>
    <row r="162" spans="1:25" x14ac:dyDescent="0.2">
      <c r="A162" s="110">
        <v>486</v>
      </c>
      <c r="B162" s="16" t="s">
        <v>35</v>
      </c>
      <c r="C162" s="97">
        <f t="shared" si="27"/>
        <v>0</v>
      </c>
      <c r="D162" s="74">
        <v>486</v>
      </c>
      <c r="E162" s="74">
        <v>153</v>
      </c>
      <c r="F162" s="77" t="s">
        <v>35</v>
      </c>
      <c r="G162" s="27">
        <v>7463.55</v>
      </c>
      <c r="H162" s="27">
        <v>1079.57</v>
      </c>
      <c r="I162" s="27">
        <v>222.11</v>
      </c>
      <c r="J162" s="26">
        <f t="shared" si="28"/>
        <v>4080.77</v>
      </c>
      <c r="K162" s="26">
        <f t="shared" si="28"/>
        <v>839.58</v>
      </c>
      <c r="L162" s="33">
        <f>IF(H162="N/A","N/A",ROUND((H162*0.42)/16,2))</f>
        <v>28.34</v>
      </c>
      <c r="M162" s="33">
        <f>IF(I162="N/A","N/A",ROUND((I162*0.42)/16,2))</f>
        <v>5.83</v>
      </c>
      <c r="N162" s="27">
        <v>8194</v>
      </c>
      <c r="O162" s="23">
        <v>0</v>
      </c>
      <c r="P162" s="23">
        <v>0</v>
      </c>
      <c r="Q162" s="136"/>
      <c r="R162" s="137"/>
      <c r="S162" s="140"/>
      <c r="T162" s="138"/>
      <c r="U162" s="138"/>
      <c r="V162" s="23" t="s">
        <v>26</v>
      </c>
      <c r="W162" s="23" t="s">
        <v>26</v>
      </c>
      <c r="X162" s="23" t="s">
        <v>26</v>
      </c>
      <c r="Y162" s="23" t="s">
        <v>26</v>
      </c>
    </row>
    <row r="163" spans="1:25" x14ac:dyDescent="0.2">
      <c r="A163" s="110">
        <v>487</v>
      </c>
      <c r="B163" s="99" t="s">
        <v>34</v>
      </c>
      <c r="C163" s="97">
        <f t="shared" si="27"/>
        <v>0</v>
      </c>
      <c r="D163" s="74">
        <v>487</v>
      </c>
      <c r="E163" s="79">
        <v>154</v>
      </c>
      <c r="F163" s="77" t="s">
        <v>34</v>
      </c>
      <c r="G163" s="27">
        <v>7895.89</v>
      </c>
      <c r="H163" s="27">
        <v>388.49</v>
      </c>
      <c r="I163" s="27">
        <v>956.7</v>
      </c>
      <c r="J163" s="26">
        <f t="shared" si="28"/>
        <v>1468.49</v>
      </c>
      <c r="K163" s="26">
        <f t="shared" si="28"/>
        <v>3616.33</v>
      </c>
      <c r="L163" s="26">
        <f t="shared" ref="L163:M169" si="32">IF(H163="N/A","N/A",ROUND((H163*0.42)/20,2))</f>
        <v>8.16</v>
      </c>
      <c r="M163" s="26">
        <f t="shared" si="32"/>
        <v>20.09</v>
      </c>
      <c r="N163" s="27">
        <v>8194</v>
      </c>
      <c r="O163" s="23">
        <v>3.68</v>
      </c>
      <c r="P163" s="23">
        <v>3.61</v>
      </c>
      <c r="Q163" s="136"/>
      <c r="R163" s="137"/>
      <c r="S163" s="140"/>
      <c r="T163" s="138"/>
      <c r="U163" s="138"/>
      <c r="V163" s="23" t="s">
        <v>26</v>
      </c>
      <c r="W163" s="23" t="s">
        <v>26</v>
      </c>
      <c r="X163" s="23" t="s">
        <v>26</v>
      </c>
      <c r="Y163" s="23" t="s">
        <v>26</v>
      </c>
    </row>
    <row r="164" spans="1:25" x14ac:dyDescent="0.2">
      <c r="A164" s="110">
        <v>488</v>
      </c>
      <c r="B164" s="99" t="s">
        <v>216</v>
      </c>
      <c r="C164" s="97">
        <f t="shared" si="27"/>
        <v>0</v>
      </c>
      <c r="D164" s="74">
        <v>488</v>
      </c>
      <c r="E164" s="74">
        <v>155</v>
      </c>
      <c r="F164" s="77" t="s">
        <v>216</v>
      </c>
      <c r="G164" s="27">
        <v>6691.62</v>
      </c>
      <c r="H164" s="27">
        <v>849.58</v>
      </c>
      <c r="I164" s="27">
        <v>1007.13</v>
      </c>
      <c r="J164" s="26">
        <f t="shared" si="28"/>
        <v>3211.41</v>
      </c>
      <c r="K164" s="26">
        <f t="shared" si="28"/>
        <v>3806.95</v>
      </c>
      <c r="L164" s="26">
        <f t="shared" si="32"/>
        <v>17.84</v>
      </c>
      <c r="M164" s="26">
        <f t="shared" si="32"/>
        <v>21.15</v>
      </c>
      <c r="N164" s="27">
        <v>8194</v>
      </c>
      <c r="O164" s="23">
        <v>0</v>
      </c>
      <c r="P164" s="23">
        <v>0</v>
      </c>
      <c r="Q164" s="136"/>
      <c r="R164" s="137"/>
      <c r="S164" s="141"/>
      <c r="T164" s="138"/>
      <c r="U164" s="138"/>
      <c r="V164" s="23" t="s">
        <v>26</v>
      </c>
      <c r="W164" s="23" t="s">
        <v>26</v>
      </c>
      <c r="X164" s="23" t="s">
        <v>26</v>
      </c>
      <c r="Y164" s="23" t="s">
        <v>26</v>
      </c>
    </row>
    <row r="165" spans="1:25" x14ac:dyDescent="0.2">
      <c r="A165" s="110">
        <v>489</v>
      </c>
      <c r="B165" s="16" t="s">
        <v>205</v>
      </c>
      <c r="C165" s="97">
        <f t="shared" si="27"/>
        <v>0</v>
      </c>
      <c r="D165" s="74">
        <v>489</v>
      </c>
      <c r="E165" s="74">
        <v>156</v>
      </c>
      <c r="F165" s="77" t="s">
        <v>205</v>
      </c>
      <c r="G165" s="27">
        <v>8835.16</v>
      </c>
      <c r="H165" s="27" t="s">
        <v>26</v>
      </c>
      <c r="I165" s="27">
        <v>1018.9</v>
      </c>
      <c r="J165" s="26" t="str">
        <f t="shared" si="28"/>
        <v>N/A</v>
      </c>
      <c r="K165" s="26">
        <f t="shared" si="28"/>
        <v>3851.44</v>
      </c>
      <c r="L165" s="26" t="str">
        <f t="shared" si="32"/>
        <v>N/A</v>
      </c>
      <c r="M165" s="26">
        <f t="shared" si="32"/>
        <v>21.4</v>
      </c>
      <c r="N165" s="27">
        <v>8194</v>
      </c>
      <c r="O165" s="23">
        <v>0</v>
      </c>
      <c r="P165" s="23">
        <v>0.3</v>
      </c>
      <c r="Q165" s="136"/>
      <c r="R165" s="137"/>
      <c r="S165" s="141"/>
      <c r="T165" s="138"/>
      <c r="U165" s="138"/>
      <c r="V165" s="23" t="s">
        <v>26</v>
      </c>
      <c r="W165" s="23" t="s">
        <v>26</v>
      </c>
      <c r="X165" s="23" t="s">
        <v>26</v>
      </c>
      <c r="Y165" s="23" t="s">
        <v>26</v>
      </c>
    </row>
    <row r="166" spans="1:25" x14ac:dyDescent="0.2">
      <c r="A166" s="110">
        <v>491</v>
      </c>
      <c r="B166" s="16" t="s">
        <v>217</v>
      </c>
      <c r="C166" s="97">
        <f t="shared" si="27"/>
        <v>0</v>
      </c>
      <c r="D166" s="74">
        <v>491</v>
      </c>
      <c r="E166" s="79">
        <v>157</v>
      </c>
      <c r="F166" s="77" t="s">
        <v>217</v>
      </c>
      <c r="G166" s="27">
        <v>6694.4</v>
      </c>
      <c r="H166" s="27">
        <v>271.10000000000002</v>
      </c>
      <c r="I166" s="27">
        <v>946.95</v>
      </c>
      <c r="J166" s="26">
        <f t="shared" si="28"/>
        <v>1024.76</v>
      </c>
      <c r="K166" s="26">
        <f t="shared" si="28"/>
        <v>3579.47</v>
      </c>
      <c r="L166" s="26">
        <f t="shared" si="32"/>
        <v>5.69</v>
      </c>
      <c r="M166" s="26">
        <f t="shared" si="32"/>
        <v>19.89</v>
      </c>
      <c r="N166" s="27">
        <v>8194</v>
      </c>
      <c r="O166" s="23">
        <v>0</v>
      </c>
      <c r="P166" s="23">
        <v>0</v>
      </c>
      <c r="Q166" s="136"/>
      <c r="R166" s="137"/>
      <c r="S166" s="140"/>
      <c r="T166" s="138"/>
      <c r="U166" s="138"/>
      <c r="V166" s="23" t="s">
        <v>26</v>
      </c>
      <c r="W166" s="23" t="s">
        <v>26</v>
      </c>
      <c r="X166" s="23" t="s">
        <v>26</v>
      </c>
      <c r="Y166" s="23" t="s">
        <v>26</v>
      </c>
    </row>
    <row r="167" spans="1:25" x14ac:dyDescent="0.2">
      <c r="A167" s="110">
        <v>492</v>
      </c>
      <c r="B167" s="16" t="s">
        <v>218</v>
      </c>
      <c r="C167" s="97">
        <f t="shared" si="27"/>
        <v>0</v>
      </c>
      <c r="D167" s="74">
        <v>492</v>
      </c>
      <c r="E167" s="79">
        <v>158</v>
      </c>
      <c r="F167" s="77" t="s">
        <v>218</v>
      </c>
      <c r="G167" s="27">
        <v>6185.61</v>
      </c>
      <c r="H167" s="27">
        <v>736.87</v>
      </c>
      <c r="I167" s="27">
        <v>841.45</v>
      </c>
      <c r="J167" s="26">
        <f t="shared" si="28"/>
        <v>2785.37</v>
      </c>
      <c r="K167" s="26">
        <f t="shared" si="28"/>
        <v>3180.68</v>
      </c>
      <c r="L167" s="26">
        <f t="shared" si="32"/>
        <v>15.47</v>
      </c>
      <c r="M167" s="26">
        <f t="shared" si="32"/>
        <v>17.670000000000002</v>
      </c>
      <c r="N167" s="27">
        <v>8194</v>
      </c>
      <c r="O167" s="23">
        <v>2.1</v>
      </c>
      <c r="P167" s="23">
        <v>1.36</v>
      </c>
      <c r="Q167" s="136"/>
      <c r="R167" s="137"/>
      <c r="S167" s="140"/>
      <c r="T167" s="138"/>
      <c r="U167" s="138"/>
      <c r="V167" s="23" t="s">
        <v>26</v>
      </c>
      <c r="W167" s="23" t="s">
        <v>26</v>
      </c>
      <c r="X167" s="23" t="s">
        <v>26</v>
      </c>
      <c r="Y167" s="23" t="s">
        <v>26</v>
      </c>
    </row>
    <row r="168" spans="1:25" x14ac:dyDescent="0.2">
      <c r="A168" s="110">
        <v>493</v>
      </c>
      <c r="B168" s="16" t="s">
        <v>33</v>
      </c>
      <c r="C168" s="97">
        <f t="shared" si="27"/>
        <v>0</v>
      </c>
      <c r="D168" s="74">
        <v>493</v>
      </c>
      <c r="E168" s="74">
        <v>159</v>
      </c>
      <c r="F168" s="77" t="s">
        <v>33</v>
      </c>
      <c r="G168" s="27">
        <v>5889.76</v>
      </c>
      <c r="H168" s="27">
        <v>650.91999999999996</v>
      </c>
      <c r="I168" s="27">
        <v>927.35</v>
      </c>
      <c r="J168" s="26">
        <f t="shared" si="28"/>
        <v>2460.48</v>
      </c>
      <c r="K168" s="26">
        <f t="shared" si="28"/>
        <v>3505.38</v>
      </c>
      <c r="L168" s="26">
        <f t="shared" si="32"/>
        <v>13.67</v>
      </c>
      <c r="M168" s="26">
        <f t="shared" si="32"/>
        <v>19.47</v>
      </c>
      <c r="N168" s="27">
        <v>8194</v>
      </c>
      <c r="O168" s="23">
        <v>0</v>
      </c>
      <c r="P168" s="23">
        <v>0</v>
      </c>
      <c r="Q168" s="136"/>
      <c r="R168" s="137"/>
      <c r="S168" s="140"/>
      <c r="T168" s="138"/>
      <c r="U168" s="138"/>
      <c r="V168" s="23" t="s">
        <v>26</v>
      </c>
      <c r="W168" s="23" t="s">
        <v>26</v>
      </c>
      <c r="X168" s="23" t="s">
        <v>26</v>
      </c>
      <c r="Y168" s="23" t="s">
        <v>26</v>
      </c>
    </row>
    <row r="169" spans="1:25" x14ac:dyDescent="0.2">
      <c r="A169" s="110">
        <v>494</v>
      </c>
      <c r="B169" s="16" t="s">
        <v>32</v>
      </c>
      <c r="C169" s="97">
        <f t="shared" si="27"/>
        <v>0</v>
      </c>
      <c r="D169" s="74">
        <v>494</v>
      </c>
      <c r="E169" s="74">
        <v>160</v>
      </c>
      <c r="F169" s="77" t="s">
        <v>32</v>
      </c>
      <c r="G169" s="27">
        <v>5720.03</v>
      </c>
      <c r="H169" s="27">
        <v>700.54</v>
      </c>
      <c r="I169" s="27">
        <v>563.70000000000005</v>
      </c>
      <c r="J169" s="26">
        <f t="shared" si="28"/>
        <v>2648.04</v>
      </c>
      <c r="K169" s="26">
        <f t="shared" si="28"/>
        <v>2130.79</v>
      </c>
      <c r="L169" s="26">
        <f t="shared" si="32"/>
        <v>14.71</v>
      </c>
      <c r="M169" s="26">
        <f t="shared" si="32"/>
        <v>11.84</v>
      </c>
      <c r="N169" s="27">
        <v>8194</v>
      </c>
      <c r="O169" s="23">
        <v>0</v>
      </c>
      <c r="P169" s="23">
        <v>0</v>
      </c>
      <c r="Q169" s="136"/>
      <c r="R169" s="137"/>
      <c r="S169" s="140"/>
      <c r="T169" s="138"/>
      <c r="U169" s="138"/>
      <c r="V169" s="23" t="s">
        <v>26</v>
      </c>
      <c r="W169" s="23" t="s">
        <v>26</v>
      </c>
      <c r="X169" s="23" t="s">
        <v>26</v>
      </c>
      <c r="Y169" s="23" t="s">
        <v>26</v>
      </c>
    </row>
    <row r="170" spans="1:25" x14ac:dyDescent="0.2">
      <c r="A170" s="110">
        <v>495</v>
      </c>
      <c r="B170" s="16" t="s">
        <v>207</v>
      </c>
      <c r="C170" s="97">
        <f t="shared" ref="C170:C205" si="33">+A170-D170</f>
        <v>0</v>
      </c>
      <c r="D170" s="74">
        <v>495</v>
      </c>
      <c r="E170" s="74">
        <v>161</v>
      </c>
      <c r="F170" s="77" t="s">
        <v>207</v>
      </c>
      <c r="G170" s="27">
        <v>5210.3100000000004</v>
      </c>
      <c r="H170" s="27">
        <v>828.01</v>
      </c>
      <c r="I170" s="27" t="s">
        <v>26</v>
      </c>
      <c r="J170" s="26">
        <f t="shared" si="28"/>
        <v>3129.88</v>
      </c>
      <c r="K170" s="26" t="str">
        <f t="shared" si="28"/>
        <v>N/A</v>
      </c>
      <c r="L170" s="33">
        <f>IF(H170="N/A","N/A",ROUND((H170*0.42)/16,2))</f>
        <v>21.74</v>
      </c>
      <c r="M170" s="33" t="str">
        <f>IF(I170="N/A","N/A",ROUND((I170*0.42)/16,2))</f>
        <v>N/A</v>
      </c>
      <c r="N170" s="27">
        <v>8194</v>
      </c>
      <c r="O170" s="23">
        <v>0</v>
      </c>
      <c r="P170" s="23">
        <v>0</v>
      </c>
      <c r="Q170" s="136"/>
      <c r="R170" s="137"/>
      <c r="S170" s="140"/>
      <c r="T170" s="138"/>
      <c r="U170" s="138"/>
      <c r="V170" s="23" t="s">
        <v>26</v>
      </c>
      <c r="W170" s="23" t="s">
        <v>26</v>
      </c>
      <c r="X170" s="23" t="s">
        <v>26</v>
      </c>
      <c r="Y170" s="23" t="s">
        <v>26</v>
      </c>
    </row>
    <row r="171" spans="1:25" x14ac:dyDescent="0.2">
      <c r="A171" s="110">
        <v>496</v>
      </c>
      <c r="B171" s="16" t="s">
        <v>31</v>
      </c>
      <c r="C171" s="97">
        <f t="shared" si="33"/>
        <v>0</v>
      </c>
      <c r="D171" s="74">
        <v>496</v>
      </c>
      <c r="E171" s="74">
        <v>162</v>
      </c>
      <c r="F171" s="77" t="s">
        <v>31</v>
      </c>
      <c r="G171" s="27">
        <v>5157.99</v>
      </c>
      <c r="H171" s="27">
        <v>416.85</v>
      </c>
      <c r="I171" s="27" t="s">
        <v>26</v>
      </c>
      <c r="J171" s="26">
        <f t="shared" si="28"/>
        <v>1575.69</v>
      </c>
      <c r="K171" s="26" t="str">
        <f t="shared" si="28"/>
        <v>N/A</v>
      </c>
      <c r="L171" s="26">
        <f>IF(H171="N/A","N/A",ROUND((H171*0.42)/20,2))</f>
        <v>8.75</v>
      </c>
      <c r="M171" s="26" t="str">
        <f>IF(I171="N/A","N/A",ROUND((I171*0.42)/20,2))</f>
        <v>N/A</v>
      </c>
      <c r="N171" s="27">
        <v>8194</v>
      </c>
      <c r="O171" s="23">
        <v>0</v>
      </c>
      <c r="P171" s="23">
        <v>0</v>
      </c>
      <c r="Q171" s="136"/>
      <c r="R171" s="137"/>
      <c r="S171" s="140"/>
      <c r="T171" s="138"/>
      <c r="U171" s="138"/>
      <c r="V171" s="23" t="s">
        <v>26</v>
      </c>
      <c r="W171" s="23" t="s">
        <v>26</v>
      </c>
      <c r="X171" s="23" t="s">
        <v>26</v>
      </c>
      <c r="Y171" s="23" t="s">
        <v>26</v>
      </c>
    </row>
    <row r="172" spans="1:25" x14ac:dyDescent="0.2">
      <c r="A172" s="110">
        <v>497</v>
      </c>
      <c r="B172" s="99" t="s">
        <v>219</v>
      </c>
      <c r="C172" s="97">
        <f t="shared" si="33"/>
        <v>0</v>
      </c>
      <c r="D172" s="74">
        <v>497</v>
      </c>
      <c r="E172" s="74">
        <v>163</v>
      </c>
      <c r="F172" s="77" t="s">
        <v>219</v>
      </c>
      <c r="G172" s="27">
        <v>7320.63</v>
      </c>
      <c r="H172" s="27" t="s">
        <v>26</v>
      </c>
      <c r="I172" s="27">
        <v>748.32</v>
      </c>
      <c r="J172" s="26" t="str">
        <f t="shared" si="28"/>
        <v>N/A</v>
      </c>
      <c r="K172" s="26">
        <f t="shared" si="28"/>
        <v>2828.65</v>
      </c>
      <c r="L172" s="33" t="str">
        <f>IF(H172="N/A","N/A",ROUND((H172*0.42)/16,2))</f>
        <v>N/A</v>
      </c>
      <c r="M172" s="33">
        <f>IF(I172="N/A","N/A",ROUND((I172*0.42)/16,2))</f>
        <v>19.64</v>
      </c>
      <c r="N172" s="27">
        <v>8194</v>
      </c>
      <c r="O172" s="23">
        <v>0</v>
      </c>
      <c r="P172" s="23">
        <v>0</v>
      </c>
      <c r="Q172" s="136"/>
      <c r="R172" s="137"/>
      <c r="S172" s="140"/>
      <c r="T172" s="138"/>
      <c r="U172" s="138">
        <v>168</v>
      </c>
      <c r="V172" s="23" t="s">
        <v>26</v>
      </c>
      <c r="W172" s="23" t="s">
        <v>26</v>
      </c>
      <c r="X172" s="23" t="s">
        <v>26</v>
      </c>
      <c r="Y172" s="23" t="s">
        <v>26</v>
      </c>
    </row>
    <row r="173" spans="1:25" x14ac:dyDescent="0.2">
      <c r="A173" s="110">
        <v>498</v>
      </c>
      <c r="B173" s="16" t="s">
        <v>30</v>
      </c>
      <c r="C173" s="97">
        <f t="shared" si="33"/>
        <v>0</v>
      </c>
      <c r="D173" s="74">
        <v>498</v>
      </c>
      <c r="E173" s="74">
        <v>164</v>
      </c>
      <c r="F173" s="77" t="s">
        <v>30</v>
      </c>
      <c r="G173" s="27">
        <v>5476.33</v>
      </c>
      <c r="H173" s="27">
        <v>415.41</v>
      </c>
      <c r="I173" s="27" t="s">
        <v>26</v>
      </c>
      <c r="J173" s="26">
        <f t="shared" si="28"/>
        <v>1570.25</v>
      </c>
      <c r="K173" s="26" t="str">
        <f t="shared" si="28"/>
        <v>N/A</v>
      </c>
      <c r="L173" s="26">
        <f>IF(H173="N/A","N/A",ROUND((H173*0.42)/20,2))</f>
        <v>8.7200000000000006</v>
      </c>
      <c r="M173" s="26" t="str">
        <f>IF(I173="N/A","N/A",ROUND((I173*0.42)/20,2))</f>
        <v>N/A</v>
      </c>
      <c r="N173" s="27">
        <v>8194</v>
      </c>
      <c r="O173" s="23">
        <v>0</v>
      </c>
      <c r="P173" s="23">
        <v>0</v>
      </c>
      <c r="Q173" s="136"/>
      <c r="R173" s="137"/>
      <c r="S173" s="140"/>
      <c r="T173" s="138"/>
      <c r="U173" s="138"/>
      <c r="V173" s="23" t="s">
        <v>26</v>
      </c>
      <c r="W173" s="23" t="s">
        <v>26</v>
      </c>
      <c r="X173" s="23" t="s">
        <v>26</v>
      </c>
      <c r="Y173" s="23" t="s">
        <v>26</v>
      </c>
    </row>
    <row r="174" spans="1:25" x14ac:dyDescent="0.2">
      <c r="A174" s="110">
        <v>499</v>
      </c>
      <c r="B174" s="99" t="s">
        <v>29</v>
      </c>
      <c r="C174" s="97">
        <f t="shared" si="33"/>
        <v>0</v>
      </c>
      <c r="D174" s="74">
        <v>499</v>
      </c>
      <c r="E174" s="74">
        <v>165</v>
      </c>
      <c r="F174" s="77" t="s">
        <v>29</v>
      </c>
      <c r="G174" s="27">
        <v>4351.1899999999996</v>
      </c>
      <c r="H174" s="27">
        <v>888.58</v>
      </c>
      <c r="I174" s="27" t="s">
        <v>26</v>
      </c>
      <c r="J174" s="26">
        <f t="shared" si="28"/>
        <v>3358.83</v>
      </c>
      <c r="K174" s="26" t="str">
        <f t="shared" si="28"/>
        <v>N/A</v>
      </c>
      <c r="L174" s="26">
        <f>IF(H174="N/A","N/A",ROUND((H174*0.42)/20,2))</f>
        <v>18.66</v>
      </c>
      <c r="M174" s="26" t="str">
        <f>IF(I174="N/A","N/A",ROUND((I174*0.42)/20,2))</f>
        <v>N/A</v>
      </c>
      <c r="N174" s="27">
        <v>8194</v>
      </c>
      <c r="O174" s="23">
        <v>0</v>
      </c>
      <c r="P174" s="23">
        <v>0.69</v>
      </c>
      <c r="Q174" s="136"/>
      <c r="R174" s="137"/>
      <c r="S174" s="140"/>
      <c r="T174" s="138"/>
      <c r="U174" s="138"/>
      <c r="V174" s="23" t="s">
        <v>26</v>
      </c>
      <c r="W174" s="23" t="s">
        <v>26</v>
      </c>
      <c r="X174" s="23" t="s">
        <v>26</v>
      </c>
      <c r="Y174" s="23" t="s">
        <v>26</v>
      </c>
    </row>
    <row r="175" spans="1:25" x14ac:dyDescent="0.2">
      <c r="A175" s="110">
        <v>508</v>
      </c>
      <c r="B175" s="99" t="s">
        <v>195</v>
      </c>
      <c r="C175" s="97">
        <f t="shared" si="33"/>
        <v>0</v>
      </c>
      <c r="D175" s="74">
        <v>508</v>
      </c>
      <c r="E175" s="74">
        <v>166</v>
      </c>
      <c r="F175" s="77" t="s">
        <v>195</v>
      </c>
      <c r="G175" s="27">
        <v>0</v>
      </c>
      <c r="H175" s="27">
        <v>726.61</v>
      </c>
      <c r="I175" s="27">
        <v>829.95</v>
      </c>
      <c r="J175" s="26">
        <f t="shared" si="28"/>
        <v>2746.59</v>
      </c>
      <c r="K175" s="26">
        <f t="shared" si="28"/>
        <v>3137.21</v>
      </c>
      <c r="L175" s="33">
        <f>IF(H175="N/A","N/A",ROUND((H175*0.42)/16,2))</f>
        <v>19.07</v>
      </c>
      <c r="M175" s="33">
        <f>IF(I175="N/A","N/A",ROUND((I175*0.42)/16,2))</f>
        <v>21.79</v>
      </c>
      <c r="N175" s="27">
        <v>8194</v>
      </c>
      <c r="O175" s="23">
        <v>0</v>
      </c>
      <c r="P175" s="23">
        <v>0</v>
      </c>
      <c r="Q175" s="136"/>
      <c r="R175" s="137"/>
      <c r="S175" s="140"/>
      <c r="T175" s="138"/>
      <c r="U175" s="138"/>
      <c r="V175" s="23" t="s">
        <v>26</v>
      </c>
      <c r="W175" s="23" t="s">
        <v>26</v>
      </c>
      <c r="X175" s="23" t="s">
        <v>26</v>
      </c>
      <c r="Y175" s="23" t="s">
        <v>26</v>
      </c>
    </row>
    <row r="176" spans="1:25" x14ac:dyDescent="0.2">
      <c r="A176" s="110">
        <v>511</v>
      </c>
      <c r="B176" s="99" t="s">
        <v>220</v>
      </c>
      <c r="C176" s="97">
        <f t="shared" si="33"/>
        <v>0</v>
      </c>
      <c r="D176" s="74">
        <v>511</v>
      </c>
      <c r="E176" s="74">
        <v>167</v>
      </c>
      <c r="F176" s="77" t="s">
        <v>220</v>
      </c>
      <c r="G176" s="27">
        <v>4879.21</v>
      </c>
      <c r="H176" s="27">
        <v>681.9</v>
      </c>
      <c r="I176" s="27" t="s">
        <v>26</v>
      </c>
      <c r="J176" s="26">
        <f t="shared" si="28"/>
        <v>2577.58</v>
      </c>
      <c r="K176" s="26" t="str">
        <f t="shared" si="28"/>
        <v>N/A</v>
      </c>
      <c r="L176" s="26">
        <f t="shared" ref="L176:M179" si="34">IF(H176="N/A","N/A",ROUND((H176*0.42)/20,2))</f>
        <v>14.32</v>
      </c>
      <c r="M176" s="26" t="str">
        <f t="shared" si="34"/>
        <v>N/A</v>
      </c>
      <c r="N176" s="27">
        <v>8194</v>
      </c>
      <c r="O176" s="23">
        <v>0</v>
      </c>
      <c r="P176" s="23">
        <v>0</v>
      </c>
      <c r="Q176" s="136"/>
      <c r="R176" s="137"/>
      <c r="S176" s="140"/>
      <c r="T176" s="138"/>
      <c r="U176" s="138"/>
      <c r="V176" s="23" t="s">
        <v>26</v>
      </c>
      <c r="W176" s="23" t="s">
        <v>26</v>
      </c>
      <c r="X176" s="23" t="s">
        <v>26</v>
      </c>
      <c r="Y176" s="23" t="s">
        <v>26</v>
      </c>
    </row>
    <row r="177" spans="1:25" x14ac:dyDescent="0.2">
      <c r="A177" s="110">
        <v>513</v>
      </c>
      <c r="B177" s="99" t="s">
        <v>28</v>
      </c>
      <c r="C177" s="97">
        <f t="shared" si="33"/>
        <v>0</v>
      </c>
      <c r="D177" s="74">
        <v>513</v>
      </c>
      <c r="E177" s="74">
        <v>168</v>
      </c>
      <c r="F177" s="98" t="s">
        <v>28</v>
      </c>
      <c r="G177" s="27">
        <v>6364.34</v>
      </c>
      <c r="H177" s="27">
        <v>738.38</v>
      </c>
      <c r="I177" s="27">
        <v>835.53</v>
      </c>
      <c r="J177" s="26">
        <f t="shared" si="28"/>
        <v>2791.08</v>
      </c>
      <c r="K177" s="26">
        <f t="shared" si="28"/>
        <v>3158.3</v>
      </c>
      <c r="L177" s="26">
        <f t="shared" si="34"/>
        <v>15.51</v>
      </c>
      <c r="M177" s="26">
        <f t="shared" si="34"/>
        <v>17.55</v>
      </c>
      <c r="N177" s="27">
        <v>8194</v>
      </c>
      <c r="O177" s="23">
        <v>0.11</v>
      </c>
      <c r="P177" s="23">
        <v>0</v>
      </c>
      <c r="Q177" s="136"/>
      <c r="R177" s="137"/>
      <c r="S177" s="140"/>
      <c r="T177" s="138">
        <v>166</v>
      </c>
      <c r="U177" s="138"/>
      <c r="V177" s="23" t="s">
        <v>26</v>
      </c>
      <c r="W177" s="23" t="s">
        <v>26</v>
      </c>
      <c r="X177" s="23" t="s">
        <v>26</v>
      </c>
      <c r="Y177" s="23" t="s">
        <v>26</v>
      </c>
    </row>
    <row r="178" spans="1:25" x14ac:dyDescent="0.2">
      <c r="A178" s="110">
        <v>518</v>
      </c>
      <c r="B178" s="99" t="s">
        <v>221</v>
      </c>
      <c r="C178" s="97">
        <f t="shared" si="33"/>
        <v>0</v>
      </c>
      <c r="D178" s="74">
        <v>518</v>
      </c>
      <c r="E178" s="74">
        <v>169</v>
      </c>
      <c r="F178" s="77" t="s">
        <v>221</v>
      </c>
      <c r="G178" s="27">
        <v>8554.33</v>
      </c>
      <c r="H178" s="27" t="s">
        <v>26</v>
      </c>
      <c r="I178" s="27">
        <v>991.01</v>
      </c>
      <c r="J178" s="26" t="str">
        <f t="shared" si="28"/>
        <v>N/A</v>
      </c>
      <c r="K178" s="26">
        <f t="shared" si="28"/>
        <v>3746.02</v>
      </c>
      <c r="L178" s="26" t="str">
        <f t="shared" si="34"/>
        <v>N/A</v>
      </c>
      <c r="M178" s="26">
        <f t="shared" si="34"/>
        <v>20.81</v>
      </c>
      <c r="N178" s="27">
        <v>8194</v>
      </c>
      <c r="O178" s="23">
        <v>0</v>
      </c>
      <c r="P178" s="23">
        <v>0</v>
      </c>
      <c r="Q178" s="136"/>
      <c r="R178" s="137"/>
      <c r="S178" s="140"/>
      <c r="T178" s="138"/>
      <c r="U178" s="138"/>
      <c r="V178" s="23" t="s">
        <v>26</v>
      </c>
      <c r="W178" s="23" t="s">
        <v>26</v>
      </c>
      <c r="X178" s="23" t="s">
        <v>26</v>
      </c>
      <c r="Y178" s="23" t="s">
        <v>26</v>
      </c>
    </row>
    <row r="179" spans="1:25" x14ac:dyDescent="0.2">
      <c r="A179" s="110">
        <v>523</v>
      </c>
      <c r="B179" s="99" t="s">
        <v>184</v>
      </c>
      <c r="C179" s="97">
        <f t="shared" si="33"/>
        <v>0</v>
      </c>
      <c r="D179" s="74">
        <v>523</v>
      </c>
      <c r="E179" s="74">
        <v>170</v>
      </c>
      <c r="F179" s="77" t="s">
        <v>184</v>
      </c>
      <c r="G179" s="27">
        <v>8729.09</v>
      </c>
      <c r="H179" s="27" t="s">
        <v>26</v>
      </c>
      <c r="I179" s="27">
        <v>829.95</v>
      </c>
      <c r="J179" s="26" t="str">
        <f t="shared" si="28"/>
        <v>N/A</v>
      </c>
      <c r="K179" s="26">
        <f t="shared" si="28"/>
        <v>3137.21</v>
      </c>
      <c r="L179" s="26" t="str">
        <f t="shared" si="34"/>
        <v>N/A</v>
      </c>
      <c r="M179" s="26">
        <f t="shared" si="34"/>
        <v>17.43</v>
      </c>
      <c r="N179" s="27">
        <v>8194</v>
      </c>
      <c r="O179" s="23">
        <v>5.17</v>
      </c>
      <c r="P179" s="23">
        <v>3.61</v>
      </c>
      <c r="Q179" s="136"/>
      <c r="R179" s="137"/>
      <c r="S179" s="140"/>
      <c r="T179" s="138">
        <v>0</v>
      </c>
      <c r="U179" s="138">
        <v>319</v>
      </c>
      <c r="V179" s="23" t="s">
        <v>26</v>
      </c>
      <c r="W179" s="23" t="s">
        <v>26</v>
      </c>
      <c r="X179" s="23" t="s">
        <v>26</v>
      </c>
      <c r="Y179" s="23" t="s">
        <v>26</v>
      </c>
    </row>
    <row r="180" spans="1:25" x14ac:dyDescent="0.2">
      <c r="A180" s="110">
        <v>528</v>
      </c>
      <c r="B180" s="99" t="s">
        <v>222</v>
      </c>
      <c r="C180" s="97">
        <f t="shared" si="33"/>
        <v>0</v>
      </c>
      <c r="D180" s="74">
        <v>528</v>
      </c>
      <c r="E180" s="74">
        <v>171</v>
      </c>
      <c r="F180" s="77" t="s">
        <v>222</v>
      </c>
      <c r="G180" s="27">
        <v>4613.58</v>
      </c>
      <c r="H180" s="27">
        <v>726.61</v>
      </c>
      <c r="I180" s="27">
        <v>829.95</v>
      </c>
      <c r="J180" s="26">
        <f t="shared" si="28"/>
        <v>2746.59</v>
      </c>
      <c r="K180" s="26">
        <f t="shared" si="28"/>
        <v>3137.21</v>
      </c>
      <c r="L180" s="33">
        <f>IF(H180="N/A","N/A",ROUND((H180*0.42)/16,2))</f>
        <v>19.07</v>
      </c>
      <c r="M180" s="33">
        <f>IF(I180="N/A","N/A",ROUND((I180*0.42)/16,2))</f>
        <v>21.79</v>
      </c>
      <c r="N180" s="27">
        <v>8194</v>
      </c>
      <c r="O180" s="23">
        <v>0</v>
      </c>
      <c r="P180" s="23">
        <v>0</v>
      </c>
      <c r="Q180" s="136"/>
      <c r="R180" s="137"/>
      <c r="S180" s="140"/>
      <c r="T180" s="138"/>
      <c r="U180" s="138"/>
      <c r="V180" s="23" t="s">
        <v>26</v>
      </c>
      <c r="W180" s="23" t="s">
        <v>26</v>
      </c>
      <c r="X180" s="23" t="s">
        <v>26</v>
      </c>
      <c r="Y180" s="23" t="s">
        <v>26</v>
      </c>
    </row>
    <row r="181" spans="1:25" x14ac:dyDescent="0.2">
      <c r="A181" s="110">
        <v>531</v>
      </c>
      <c r="B181" s="99" t="s">
        <v>223</v>
      </c>
      <c r="C181" s="97">
        <f t="shared" si="33"/>
        <v>0</v>
      </c>
      <c r="D181" s="74">
        <v>531</v>
      </c>
      <c r="E181" s="74">
        <v>172</v>
      </c>
      <c r="F181" s="77" t="s">
        <v>223</v>
      </c>
      <c r="G181" s="27">
        <v>9043.89</v>
      </c>
      <c r="H181" s="27">
        <v>726.61</v>
      </c>
      <c r="I181" s="27" t="s">
        <v>26</v>
      </c>
      <c r="J181" s="26">
        <f t="shared" si="28"/>
        <v>2746.59</v>
      </c>
      <c r="K181" s="26" t="str">
        <f t="shared" si="28"/>
        <v>N/A</v>
      </c>
      <c r="L181" s="33">
        <f>IF(H181="N/A","N/A",ROUND((H181*0.42)/16,2))</f>
        <v>19.07</v>
      </c>
      <c r="M181" s="33" t="str">
        <f>IF(I181="N/A","N/A",ROUND((I181*0.42)/16,2))</f>
        <v>N/A</v>
      </c>
      <c r="N181" s="27">
        <v>8194</v>
      </c>
      <c r="O181" s="23">
        <v>0</v>
      </c>
      <c r="P181" s="23">
        <v>0</v>
      </c>
      <c r="Q181" s="136"/>
      <c r="R181" s="137"/>
      <c r="S181" s="140"/>
      <c r="T181" s="138"/>
      <c r="U181" s="138"/>
      <c r="V181" s="23" t="s">
        <v>26</v>
      </c>
      <c r="W181" s="23" t="s">
        <v>26</v>
      </c>
      <c r="X181" s="23" t="s">
        <v>26</v>
      </c>
      <c r="Y181" s="23" t="s">
        <v>26</v>
      </c>
    </row>
    <row r="182" spans="1:25" x14ac:dyDescent="0.2">
      <c r="A182" s="110">
        <v>532</v>
      </c>
      <c r="B182" s="99" t="s">
        <v>224</v>
      </c>
      <c r="C182" s="97">
        <f t="shared" si="33"/>
        <v>0</v>
      </c>
      <c r="D182" s="74">
        <v>532</v>
      </c>
      <c r="E182" s="74">
        <v>173</v>
      </c>
      <c r="F182" s="77" t="s">
        <v>224</v>
      </c>
      <c r="G182" s="27">
        <v>4571.8500000000004</v>
      </c>
      <c r="H182" s="27">
        <v>726.61</v>
      </c>
      <c r="I182" s="27">
        <v>829.95</v>
      </c>
      <c r="J182" s="26">
        <f t="shared" si="28"/>
        <v>2746.59</v>
      </c>
      <c r="K182" s="26">
        <f t="shared" si="28"/>
        <v>3137.21</v>
      </c>
      <c r="L182" s="26">
        <f t="shared" ref="L182:M188" si="35">IF(H182="N/A","N/A",ROUND((H182*0.42)/20,2))</f>
        <v>15.26</v>
      </c>
      <c r="M182" s="26">
        <f t="shared" si="35"/>
        <v>17.43</v>
      </c>
      <c r="N182" s="27">
        <v>8194</v>
      </c>
      <c r="O182" s="23">
        <v>0</v>
      </c>
      <c r="P182" s="23">
        <v>0</v>
      </c>
      <c r="Q182" s="136"/>
      <c r="R182" s="137"/>
      <c r="S182" s="140"/>
      <c r="T182" s="138"/>
      <c r="U182" s="138"/>
      <c r="V182" s="23" t="s">
        <v>26</v>
      </c>
      <c r="W182" s="23" t="s">
        <v>26</v>
      </c>
      <c r="X182" s="23" t="s">
        <v>26</v>
      </c>
      <c r="Y182" s="23" t="s">
        <v>26</v>
      </c>
    </row>
    <row r="183" spans="1:25" x14ac:dyDescent="0.2">
      <c r="A183" s="110">
        <v>534</v>
      </c>
      <c r="B183" s="99" t="s">
        <v>194</v>
      </c>
      <c r="C183" s="97">
        <f t="shared" si="33"/>
        <v>0</v>
      </c>
      <c r="D183" s="74">
        <v>534</v>
      </c>
      <c r="E183" s="74">
        <v>174</v>
      </c>
      <c r="F183" s="77" t="s">
        <v>194</v>
      </c>
      <c r="G183" s="27">
        <v>8332.82</v>
      </c>
      <c r="H183" s="27">
        <v>831.6</v>
      </c>
      <c r="I183" s="27">
        <v>706.49</v>
      </c>
      <c r="J183" s="26">
        <f t="shared" si="28"/>
        <v>3143.45</v>
      </c>
      <c r="K183" s="26">
        <f t="shared" si="28"/>
        <v>2670.53</v>
      </c>
      <c r="L183" s="26">
        <f t="shared" si="35"/>
        <v>17.46</v>
      </c>
      <c r="M183" s="26">
        <f t="shared" si="35"/>
        <v>14.84</v>
      </c>
      <c r="N183" s="27">
        <v>8194</v>
      </c>
      <c r="O183" s="23">
        <v>0</v>
      </c>
      <c r="P183" s="23">
        <v>0</v>
      </c>
      <c r="Q183" s="136"/>
      <c r="R183" s="137"/>
      <c r="S183" s="140"/>
      <c r="T183" s="138"/>
      <c r="U183" s="138"/>
      <c r="V183" s="23" t="s">
        <v>26</v>
      </c>
      <c r="W183" s="23" t="s">
        <v>26</v>
      </c>
      <c r="X183" s="23" t="s">
        <v>26</v>
      </c>
      <c r="Y183" s="23" t="s">
        <v>26</v>
      </c>
    </row>
    <row r="184" spans="1:25" x14ac:dyDescent="0.2">
      <c r="A184" s="110">
        <v>540</v>
      </c>
      <c r="B184" s="99" t="s">
        <v>225</v>
      </c>
      <c r="C184" s="97">
        <f t="shared" si="33"/>
        <v>0</v>
      </c>
      <c r="D184" s="74">
        <v>540</v>
      </c>
      <c r="E184" s="74">
        <v>175</v>
      </c>
      <c r="F184" s="77" t="s">
        <v>225</v>
      </c>
      <c r="G184" s="27">
        <v>0</v>
      </c>
      <c r="H184" s="27">
        <v>726.61</v>
      </c>
      <c r="I184" s="27">
        <v>829.95</v>
      </c>
      <c r="J184" s="26">
        <f t="shared" si="28"/>
        <v>2746.59</v>
      </c>
      <c r="K184" s="26">
        <f t="shared" si="28"/>
        <v>3137.21</v>
      </c>
      <c r="L184" s="26">
        <f t="shared" si="35"/>
        <v>15.26</v>
      </c>
      <c r="M184" s="26">
        <f t="shared" si="35"/>
        <v>17.43</v>
      </c>
      <c r="N184" s="27">
        <v>8194</v>
      </c>
      <c r="O184" s="23">
        <v>0</v>
      </c>
      <c r="P184" s="23">
        <v>0</v>
      </c>
      <c r="Q184" s="136"/>
      <c r="R184" s="137"/>
      <c r="S184" s="140"/>
      <c r="T184" s="138"/>
      <c r="U184" s="138"/>
      <c r="V184" s="23" t="s">
        <v>26</v>
      </c>
      <c r="W184" s="23" t="s">
        <v>26</v>
      </c>
      <c r="X184" s="23" t="s">
        <v>26</v>
      </c>
      <c r="Y184" s="23" t="s">
        <v>26</v>
      </c>
    </row>
    <row r="185" spans="1:25" x14ac:dyDescent="0.2">
      <c r="A185" s="110">
        <v>544</v>
      </c>
      <c r="B185" s="16" t="s">
        <v>226</v>
      </c>
      <c r="C185" s="97">
        <f t="shared" si="33"/>
        <v>0</v>
      </c>
      <c r="D185" s="74">
        <v>544</v>
      </c>
      <c r="E185" s="74">
        <v>176</v>
      </c>
      <c r="F185" s="98" t="s">
        <v>226</v>
      </c>
      <c r="G185" s="27">
        <v>0</v>
      </c>
      <c r="H185" s="27">
        <v>726.61</v>
      </c>
      <c r="I185" s="27" t="s">
        <v>26</v>
      </c>
      <c r="J185" s="26">
        <f t="shared" si="28"/>
        <v>2746.59</v>
      </c>
      <c r="K185" s="26" t="str">
        <f t="shared" si="28"/>
        <v>N/A</v>
      </c>
      <c r="L185" s="26">
        <f t="shared" si="35"/>
        <v>15.26</v>
      </c>
      <c r="M185" s="26" t="str">
        <f t="shared" si="35"/>
        <v>N/A</v>
      </c>
      <c r="N185" s="27">
        <v>8194</v>
      </c>
      <c r="O185" s="23">
        <v>0</v>
      </c>
      <c r="P185" s="23">
        <v>0</v>
      </c>
      <c r="Q185" s="136"/>
      <c r="R185" s="137"/>
      <c r="S185" s="140"/>
      <c r="T185" s="138"/>
      <c r="U185" s="138"/>
      <c r="V185" s="23" t="s">
        <v>26</v>
      </c>
      <c r="W185" s="23" t="s">
        <v>26</v>
      </c>
      <c r="X185" s="23" t="s">
        <v>26</v>
      </c>
      <c r="Y185" s="23" t="s">
        <v>26</v>
      </c>
    </row>
    <row r="186" spans="1:25" x14ac:dyDescent="0.2">
      <c r="A186" s="110">
        <v>549</v>
      </c>
      <c r="B186" s="99" t="s">
        <v>227</v>
      </c>
      <c r="C186" s="97">
        <f t="shared" si="33"/>
        <v>0</v>
      </c>
      <c r="D186" s="74">
        <v>549</v>
      </c>
      <c r="E186" s="74">
        <v>177</v>
      </c>
      <c r="F186" s="98" t="s">
        <v>227</v>
      </c>
      <c r="G186" s="27">
        <v>0</v>
      </c>
      <c r="H186" s="27">
        <v>726.61</v>
      </c>
      <c r="I186" s="27" t="s">
        <v>26</v>
      </c>
      <c r="J186" s="26">
        <f t="shared" si="28"/>
        <v>2746.59</v>
      </c>
      <c r="K186" s="26" t="str">
        <f t="shared" si="28"/>
        <v>N/A</v>
      </c>
      <c r="L186" s="26">
        <f t="shared" si="35"/>
        <v>15.26</v>
      </c>
      <c r="M186" s="26" t="str">
        <f t="shared" si="35"/>
        <v>N/A</v>
      </c>
      <c r="N186" s="27">
        <v>8194</v>
      </c>
      <c r="O186" s="23">
        <v>0</v>
      </c>
      <c r="P186" s="23">
        <v>0</v>
      </c>
      <c r="Q186" s="136"/>
      <c r="R186" s="137"/>
      <c r="S186" s="140"/>
      <c r="T186" s="138"/>
      <c r="U186" s="138"/>
      <c r="V186" s="23" t="s">
        <v>26</v>
      </c>
      <c r="W186" s="23" t="s">
        <v>26</v>
      </c>
      <c r="X186" s="23" t="s">
        <v>26</v>
      </c>
      <c r="Y186" s="23" t="s">
        <v>26</v>
      </c>
    </row>
    <row r="187" spans="1:25" x14ac:dyDescent="0.2">
      <c r="A187" s="110">
        <v>550</v>
      </c>
      <c r="B187" s="99" t="s">
        <v>196</v>
      </c>
      <c r="C187" s="97">
        <f t="shared" si="33"/>
        <v>0</v>
      </c>
      <c r="D187" s="74">
        <v>550</v>
      </c>
      <c r="E187" s="74">
        <v>178</v>
      </c>
      <c r="F187" s="98" t="s">
        <v>196</v>
      </c>
      <c r="G187" s="27">
        <v>0</v>
      </c>
      <c r="H187" s="27">
        <v>726.61</v>
      </c>
      <c r="I187" s="27">
        <v>829.95</v>
      </c>
      <c r="J187" s="26">
        <f t="shared" si="28"/>
        <v>2746.59</v>
      </c>
      <c r="K187" s="26">
        <f t="shared" si="28"/>
        <v>3137.21</v>
      </c>
      <c r="L187" s="26">
        <f t="shared" si="35"/>
        <v>15.26</v>
      </c>
      <c r="M187" s="26">
        <f t="shared" si="35"/>
        <v>17.43</v>
      </c>
      <c r="N187" s="27">
        <v>8194</v>
      </c>
      <c r="O187" s="23">
        <v>0</v>
      </c>
      <c r="P187" s="23">
        <v>0</v>
      </c>
      <c r="Q187" s="136"/>
      <c r="R187" s="137"/>
      <c r="S187" s="140"/>
      <c r="T187" s="138"/>
      <c r="U187" s="138"/>
      <c r="V187" s="23" t="s">
        <v>26</v>
      </c>
      <c r="W187" s="23" t="s">
        <v>26</v>
      </c>
      <c r="X187" s="23" t="s">
        <v>26</v>
      </c>
      <c r="Y187" s="23" t="s">
        <v>26</v>
      </c>
    </row>
    <row r="188" spans="1:25" x14ac:dyDescent="0.2">
      <c r="A188" s="110">
        <v>553</v>
      </c>
      <c r="B188" s="99" t="s">
        <v>197</v>
      </c>
      <c r="C188" s="97">
        <f t="shared" si="33"/>
        <v>0</v>
      </c>
      <c r="D188" s="74">
        <v>553</v>
      </c>
      <c r="E188" s="74">
        <v>179</v>
      </c>
      <c r="F188" s="98" t="s">
        <v>197</v>
      </c>
      <c r="G188" s="27">
        <v>0</v>
      </c>
      <c r="H188" s="27">
        <v>726.61</v>
      </c>
      <c r="I188" s="27" t="s">
        <v>26</v>
      </c>
      <c r="J188" s="26">
        <f t="shared" si="28"/>
        <v>2746.59</v>
      </c>
      <c r="K188" s="26" t="str">
        <f t="shared" si="28"/>
        <v>N/A</v>
      </c>
      <c r="L188" s="26">
        <f t="shared" si="35"/>
        <v>15.26</v>
      </c>
      <c r="M188" s="26" t="str">
        <f t="shared" si="35"/>
        <v>N/A</v>
      </c>
      <c r="N188" s="27">
        <v>8194</v>
      </c>
      <c r="O188" s="23">
        <v>0.44</v>
      </c>
      <c r="P188" s="23">
        <v>0</v>
      </c>
      <c r="Q188" s="136"/>
      <c r="R188" s="137"/>
      <c r="S188" s="140"/>
      <c r="T188" s="138"/>
      <c r="U188" s="138"/>
      <c r="V188" s="23" t="s">
        <v>26</v>
      </c>
      <c r="W188" s="23" t="s">
        <v>26</v>
      </c>
      <c r="X188" s="23" t="s">
        <v>26</v>
      </c>
      <c r="Y188" s="23" t="s">
        <v>26</v>
      </c>
    </row>
    <row r="189" spans="1:25" x14ac:dyDescent="0.2">
      <c r="A189" s="110">
        <v>555</v>
      </c>
      <c r="B189" s="99" t="s">
        <v>27</v>
      </c>
      <c r="C189" s="97">
        <f t="shared" si="33"/>
        <v>0</v>
      </c>
      <c r="D189" s="74">
        <v>555</v>
      </c>
      <c r="E189" s="74">
        <v>180</v>
      </c>
      <c r="F189" s="98" t="s">
        <v>27</v>
      </c>
      <c r="G189" s="27">
        <v>10000.42</v>
      </c>
      <c r="H189" s="27" t="s">
        <v>26</v>
      </c>
      <c r="I189" s="27">
        <v>1369.05</v>
      </c>
      <c r="J189" s="26" t="str">
        <f t="shared" si="28"/>
        <v>N/A</v>
      </c>
      <c r="K189" s="26">
        <f t="shared" si="28"/>
        <v>5175.01</v>
      </c>
      <c r="L189" s="33" t="str">
        <f>IF(H189="N/A","N/A",ROUND((H189*0.42)/16,2))</f>
        <v>N/A</v>
      </c>
      <c r="M189" s="33">
        <f>IF(I189="N/A","N/A",ROUND((I189*0.42)/16,2))</f>
        <v>35.94</v>
      </c>
      <c r="N189" s="27">
        <v>8194</v>
      </c>
      <c r="O189" s="23">
        <v>12.43</v>
      </c>
      <c r="P189" s="23">
        <v>12.41</v>
      </c>
      <c r="Q189" s="136"/>
      <c r="R189" s="137"/>
      <c r="S189" s="140"/>
      <c r="T189" s="138"/>
      <c r="U189" s="138"/>
      <c r="V189" s="23" t="s">
        <v>26</v>
      </c>
      <c r="W189" s="23" t="s">
        <v>26</v>
      </c>
      <c r="X189" s="23" t="s">
        <v>26</v>
      </c>
      <c r="Y189" s="23" t="s">
        <v>26</v>
      </c>
    </row>
    <row r="190" spans="1:25" x14ac:dyDescent="0.2">
      <c r="A190" s="110">
        <v>559</v>
      </c>
      <c r="B190" s="99" t="s">
        <v>206</v>
      </c>
      <c r="C190" s="97"/>
      <c r="D190" s="74">
        <v>559</v>
      </c>
      <c r="E190" s="74">
        <v>181</v>
      </c>
      <c r="F190" s="98" t="s">
        <v>206</v>
      </c>
      <c r="G190" s="27">
        <v>7373.99</v>
      </c>
      <c r="H190" s="27">
        <v>629.91999999999996</v>
      </c>
      <c r="I190" s="27">
        <v>880.49</v>
      </c>
      <c r="J190" s="26">
        <f t="shared" si="28"/>
        <v>2381.1</v>
      </c>
      <c r="K190" s="26">
        <f t="shared" si="28"/>
        <v>3328.25</v>
      </c>
      <c r="L190" s="26">
        <f>IF(H190="N/A","N/A",ROUND((H190*0.42)/20,2))</f>
        <v>13.23</v>
      </c>
      <c r="M190" s="26">
        <f>IF(I190="N/A","N/A",ROUND((I190*0.42)/20,2))</f>
        <v>18.489999999999998</v>
      </c>
      <c r="N190" s="27">
        <v>8194</v>
      </c>
      <c r="O190" s="23">
        <v>0</v>
      </c>
      <c r="P190" s="23">
        <v>0</v>
      </c>
      <c r="Q190" s="136"/>
      <c r="R190" s="137"/>
      <c r="S190" s="140"/>
      <c r="T190" s="138"/>
      <c r="U190" s="138"/>
      <c r="V190" s="23" t="s">
        <v>26</v>
      </c>
      <c r="W190" s="23" t="s">
        <v>26</v>
      </c>
      <c r="X190" s="23" t="s">
        <v>26</v>
      </c>
      <c r="Y190" s="23" t="s">
        <v>26</v>
      </c>
    </row>
    <row r="191" spans="1:25" x14ac:dyDescent="0.2">
      <c r="A191" s="110">
        <v>560</v>
      </c>
      <c r="B191" s="99" t="s">
        <v>228</v>
      </c>
      <c r="C191" s="97"/>
      <c r="D191" s="74">
        <v>560</v>
      </c>
      <c r="E191" s="74">
        <v>182</v>
      </c>
      <c r="F191" s="98" t="s">
        <v>228</v>
      </c>
      <c r="G191" s="27">
        <v>0</v>
      </c>
      <c r="H191" s="27" t="s">
        <v>26</v>
      </c>
      <c r="I191" s="27">
        <v>829.95</v>
      </c>
      <c r="J191" s="26" t="str">
        <f t="shared" si="28"/>
        <v>N/A</v>
      </c>
      <c r="K191" s="26">
        <f t="shared" si="28"/>
        <v>3137.21</v>
      </c>
      <c r="L191" s="26" t="str">
        <f t="shared" ref="L191:M193" si="36">IF(H191="N/A","N/A",ROUND((H191*0.42)/20,2))</f>
        <v>N/A</v>
      </c>
      <c r="M191" s="26">
        <f t="shared" si="36"/>
        <v>17.43</v>
      </c>
      <c r="N191" s="27">
        <v>8194</v>
      </c>
      <c r="O191" s="23">
        <v>0</v>
      </c>
      <c r="P191" s="23">
        <v>0</v>
      </c>
      <c r="Q191" s="136"/>
      <c r="R191" s="137"/>
      <c r="S191" s="140"/>
      <c r="T191" s="138"/>
      <c r="U191" s="138"/>
      <c r="V191" s="23" t="s">
        <v>26</v>
      </c>
      <c r="W191" s="23" t="s">
        <v>26</v>
      </c>
      <c r="X191" s="23" t="s">
        <v>26</v>
      </c>
      <c r="Y191" s="23" t="s">
        <v>26</v>
      </c>
    </row>
    <row r="192" spans="1:25" x14ac:dyDescent="0.2">
      <c r="A192" s="110">
        <v>562</v>
      </c>
      <c r="B192" s="99" t="s">
        <v>229</v>
      </c>
      <c r="C192" s="97"/>
      <c r="D192" s="74">
        <v>562</v>
      </c>
      <c r="E192" s="74">
        <v>183</v>
      </c>
      <c r="F192" s="98" t="s">
        <v>229</v>
      </c>
      <c r="G192" s="27">
        <v>0</v>
      </c>
      <c r="H192" s="27">
        <v>726.61</v>
      </c>
      <c r="I192" s="27">
        <v>829.95</v>
      </c>
      <c r="J192" s="26">
        <f t="shared" si="28"/>
        <v>2746.59</v>
      </c>
      <c r="K192" s="26">
        <f t="shared" si="28"/>
        <v>3137.21</v>
      </c>
      <c r="L192" s="26">
        <f t="shared" si="36"/>
        <v>15.26</v>
      </c>
      <c r="M192" s="26">
        <f t="shared" si="36"/>
        <v>17.43</v>
      </c>
      <c r="N192" s="27">
        <v>8194</v>
      </c>
      <c r="O192" s="23">
        <v>0</v>
      </c>
      <c r="P192" s="23">
        <v>0</v>
      </c>
      <c r="Q192" s="136"/>
      <c r="R192" s="137"/>
      <c r="S192" s="140"/>
      <c r="T192" s="138"/>
      <c r="U192" s="138"/>
      <c r="V192" s="23" t="s">
        <v>26</v>
      </c>
      <c r="W192" s="23" t="s">
        <v>26</v>
      </c>
      <c r="X192" s="23" t="s">
        <v>26</v>
      </c>
      <c r="Y192" s="23" t="s">
        <v>26</v>
      </c>
    </row>
    <row r="193" spans="1:25" x14ac:dyDescent="0.2">
      <c r="A193" s="110">
        <v>566</v>
      </c>
      <c r="B193" s="99" t="s">
        <v>230</v>
      </c>
      <c r="C193" s="97"/>
      <c r="D193" s="74">
        <v>566</v>
      </c>
      <c r="E193" s="74">
        <v>184</v>
      </c>
      <c r="F193" s="98" t="s">
        <v>230</v>
      </c>
      <c r="G193" s="27">
        <v>0</v>
      </c>
      <c r="H193" s="27" t="s">
        <v>26</v>
      </c>
      <c r="I193" s="27">
        <v>829.95</v>
      </c>
      <c r="J193" s="26" t="str">
        <f t="shared" si="28"/>
        <v>N/A</v>
      </c>
      <c r="K193" s="26">
        <f t="shared" si="28"/>
        <v>3137.21</v>
      </c>
      <c r="L193" s="26" t="str">
        <f t="shared" si="36"/>
        <v>N/A</v>
      </c>
      <c r="M193" s="26">
        <f t="shared" si="36"/>
        <v>17.43</v>
      </c>
      <c r="N193" s="27">
        <v>8194</v>
      </c>
      <c r="O193" s="23">
        <v>0</v>
      </c>
      <c r="P193" s="23">
        <v>0</v>
      </c>
      <c r="Q193" s="136"/>
      <c r="R193" s="137"/>
      <c r="S193" s="140"/>
      <c r="T193" s="138"/>
      <c r="U193" s="138"/>
      <c r="V193" s="23" t="s">
        <v>26</v>
      </c>
      <c r="W193" s="23" t="s">
        <v>26</v>
      </c>
      <c r="X193" s="23" t="s">
        <v>26</v>
      </c>
      <c r="Y193" s="23" t="s">
        <v>26</v>
      </c>
    </row>
    <row r="194" spans="1:25" x14ac:dyDescent="0.2">
      <c r="A194" s="110">
        <v>795</v>
      </c>
      <c r="B194" s="99" t="s">
        <v>199</v>
      </c>
      <c r="C194" s="97">
        <f t="shared" si="33"/>
        <v>0</v>
      </c>
      <c r="D194" s="74">
        <v>795</v>
      </c>
      <c r="E194" s="74">
        <v>185</v>
      </c>
      <c r="F194" s="77" t="s">
        <v>199</v>
      </c>
      <c r="G194" s="27">
        <v>5584.17</v>
      </c>
      <c r="H194" s="27">
        <v>628.72</v>
      </c>
      <c r="I194" s="27">
        <v>761.57</v>
      </c>
      <c r="J194" s="26">
        <f t="shared" si="28"/>
        <v>2376.56</v>
      </c>
      <c r="K194" s="26">
        <f t="shared" si="28"/>
        <v>2878.73</v>
      </c>
      <c r="L194" s="26">
        <f>IF(H194="N/A","N/A",ROUND((H194*0.42)/20,2))</f>
        <v>13.2</v>
      </c>
      <c r="M194" s="26">
        <f>IF(I194="N/A","N/A",ROUND((I194*0.42)/20,2))</f>
        <v>15.99</v>
      </c>
      <c r="N194" s="27">
        <v>8194</v>
      </c>
      <c r="O194" s="23">
        <v>0</v>
      </c>
      <c r="P194" s="23">
        <v>0</v>
      </c>
      <c r="Q194" s="136"/>
      <c r="R194" s="137"/>
      <c r="S194" s="140"/>
      <c r="T194" s="138"/>
      <c r="U194" s="138"/>
      <c r="V194" s="23" t="s">
        <v>26</v>
      </c>
      <c r="W194" s="23" t="s">
        <v>26</v>
      </c>
      <c r="X194" s="23" t="s">
        <v>26</v>
      </c>
      <c r="Y194" s="23" t="s">
        <v>26</v>
      </c>
    </row>
    <row r="195" spans="1:25" x14ac:dyDescent="0.2">
      <c r="A195" s="110">
        <v>796</v>
      </c>
      <c r="B195" s="16" t="s">
        <v>144</v>
      </c>
      <c r="C195" s="97">
        <f t="shared" si="33"/>
        <v>0</v>
      </c>
      <c r="D195" s="74">
        <v>796</v>
      </c>
      <c r="E195" s="74">
        <v>186</v>
      </c>
      <c r="F195" s="77" t="s">
        <v>144</v>
      </c>
      <c r="G195" s="27">
        <v>5483.97</v>
      </c>
      <c r="H195" s="27">
        <v>532.29999999999995</v>
      </c>
      <c r="I195" s="27" t="s">
        <v>26</v>
      </c>
      <c r="J195" s="26">
        <f t="shared" si="28"/>
        <v>2012.09</v>
      </c>
      <c r="K195" s="26" t="str">
        <f t="shared" si="28"/>
        <v>N/A</v>
      </c>
      <c r="L195" s="26">
        <f>IF(H195="N/A","N/A",ROUND((H195*0.42)/20,2))</f>
        <v>11.18</v>
      </c>
      <c r="M195" s="26" t="str">
        <f>IF(I195="N/A","N/A",ROUND((I195*0.42)/20,2))</f>
        <v>N/A</v>
      </c>
      <c r="N195" s="27">
        <v>8194</v>
      </c>
      <c r="O195" s="23">
        <v>0.11</v>
      </c>
      <c r="P195" s="23">
        <v>0</v>
      </c>
      <c r="Q195" s="136"/>
      <c r="R195" s="137"/>
      <c r="S195" s="140"/>
      <c r="T195" s="138"/>
      <c r="U195" s="138"/>
      <c r="V195" s="23" t="s">
        <v>26</v>
      </c>
      <c r="W195" s="23" t="s">
        <v>26</v>
      </c>
      <c r="X195" s="23" t="s">
        <v>26</v>
      </c>
      <c r="Y195" s="23" t="s">
        <v>26</v>
      </c>
    </row>
    <row r="196" spans="1:25" x14ac:dyDescent="0.2">
      <c r="A196" s="111" t="s">
        <v>4</v>
      </c>
      <c r="B196" s="99" t="s">
        <v>4</v>
      </c>
      <c r="D196" s="82" t="s">
        <v>188</v>
      </c>
      <c r="F196" s="28"/>
      <c r="G196" s="25"/>
      <c r="H196" s="25"/>
      <c r="I196" s="27"/>
      <c r="J196" s="26"/>
      <c r="K196" s="26"/>
      <c r="L196" s="26"/>
      <c r="M196" s="26"/>
      <c r="N196" s="25"/>
      <c r="O196" s="24"/>
      <c r="P196" s="24"/>
    </row>
    <row r="197" spans="1:25" x14ac:dyDescent="0.2"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x14ac:dyDescent="0.2">
      <c r="F198" s="28"/>
      <c r="G198" s="25"/>
      <c r="H198" s="25"/>
      <c r="I198" s="27"/>
      <c r="J198" s="26"/>
      <c r="K198" s="26"/>
      <c r="L198" s="26"/>
      <c r="M198" s="26"/>
      <c r="N198" s="25"/>
      <c r="O198" s="24"/>
      <c r="P198" s="24"/>
    </row>
    <row r="199" spans="1:25" x14ac:dyDescent="0.2">
      <c r="G199" s="32">
        <f>SUM(G9:G198)</f>
        <v>1307515.4699999997</v>
      </c>
      <c r="H199" s="32">
        <f t="shared" ref="H199:I199" si="37">SUM(H9:H198)</f>
        <v>170633.94999999981</v>
      </c>
      <c r="I199" s="32">
        <f>SUM(I9:I198)</f>
        <v>203286.57000000009</v>
      </c>
      <c r="J199" s="32"/>
      <c r="K199" s="32"/>
      <c r="L199" s="32" t="s">
        <v>4</v>
      </c>
      <c r="M199" s="32" t="s">
        <v>4</v>
      </c>
      <c r="N199" s="32" t="s">
        <v>4</v>
      </c>
      <c r="O199" s="32">
        <f t="shared" ref="O199:Y199" si="38">SUM(O9:O198)</f>
        <v>349.31000000000012</v>
      </c>
      <c r="P199" s="32">
        <f t="shared" si="38"/>
        <v>321.93000000000023</v>
      </c>
      <c r="Q199" s="32">
        <f t="shared" si="38"/>
        <v>0</v>
      </c>
      <c r="R199" s="32">
        <f t="shared" si="38"/>
        <v>0</v>
      </c>
      <c r="S199" s="32">
        <f t="shared" si="38"/>
        <v>0</v>
      </c>
      <c r="T199" s="32">
        <f>SUM(T9:T198)</f>
        <v>53981.85</v>
      </c>
      <c r="U199" s="32">
        <f t="shared" si="38"/>
        <v>55241.200000000004</v>
      </c>
      <c r="V199" s="32">
        <f>SUM(V9:V198)</f>
        <v>442.5</v>
      </c>
      <c r="W199" s="32">
        <f t="shared" si="38"/>
        <v>18703.5</v>
      </c>
      <c r="X199" s="32">
        <f t="shared" si="38"/>
        <v>46.1</v>
      </c>
      <c r="Y199" s="32">
        <f t="shared" si="38"/>
        <v>2178.4</v>
      </c>
    </row>
    <row r="200" spans="1:25" x14ac:dyDescent="0.2">
      <c r="G200" s="126">
        <v>1307515.47</v>
      </c>
      <c r="H200"/>
      <c r="I200"/>
      <c r="O200" s="122">
        <v>349.31</v>
      </c>
      <c r="P200" s="122">
        <v>321.93</v>
      </c>
      <c r="Q200" s="123">
        <v>0</v>
      </c>
      <c r="R200" s="123">
        <v>0</v>
      </c>
      <c r="S200" s="123">
        <v>0</v>
      </c>
      <c r="T200" s="124">
        <v>53981.85</v>
      </c>
      <c r="U200" s="124">
        <v>55241.2</v>
      </c>
      <c r="V200" s="123">
        <v>442.5</v>
      </c>
      <c r="W200" s="125">
        <v>18703.5</v>
      </c>
      <c r="X200" s="125">
        <v>46.1</v>
      </c>
      <c r="Y200" s="125">
        <v>2178.4</v>
      </c>
    </row>
    <row r="201" spans="1:25" x14ac:dyDescent="0.2">
      <c r="G201" s="105">
        <f>+G199-G200</f>
        <v>0</v>
      </c>
      <c r="H201"/>
      <c r="I201"/>
      <c r="M201" s="31" t="s">
        <v>4</v>
      </c>
      <c r="O201" s="105">
        <f>+O199-O200</f>
        <v>0</v>
      </c>
      <c r="P201" s="105">
        <f>+P199-P200</f>
        <v>0</v>
      </c>
      <c r="Q201" s="30">
        <f>+Q199-Q200</f>
        <v>0</v>
      </c>
      <c r="R201" s="30">
        <f>+R199-R200</f>
        <v>0</v>
      </c>
      <c r="S201" s="30">
        <f>+S199-S200</f>
        <v>0</v>
      </c>
      <c r="T201" s="30">
        <f>+T199-T200</f>
        <v>0</v>
      </c>
      <c r="U201" s="30">
        <f>+U199-U200</f>
        <v>0</v>
      </c>
      <c r="V201" s="30">
        <f>+V199-V200</f>
        <v>0</v>
      </c>
      <c r="W201" s="30">
        <f>+W199-W200</f>
        <v>0</v>
      </c>
      <c r="X201" s="30">
        <f>+X199-X200</f>
        <v>0</v>
      </c>
      <c r="Y201" s="30">
        <f>+Y199-Y200</f>
        <v>0</v>
      </c>
    </row>
    <row r="202" spans="1:25" x14ac:dyDescent="0.2"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x14ac:dyDescent="0.2">
      <c r="S203" s="29" t="s">
        <v>4</v>
      </c>
      <c r="T203" s="29" t="s">
        <v>4</v>
      </c>
      <c r="U203" s="29" t="s">
        <v>4</v>
      </c>
      <c r="W203" s="21"/>
      <c r="X203" s="21"/>
      <c r="Y203" s="21"/>
    </row>
    <row r="204" spans="1:25" ht="114.75" x14ac:dyDescent="0.2">
      <c r="F204" s="127" t="s">
        <v>250</v>
      </c>
      <c r="G204" s="128" t="s">
        <v>251</v>
      </c>
      <c r="H204" s="129" t="s">
        <v>252</v>
      </c>
      <c r="I204" s="129" t="s">
        <v>252</v>
      </c>
      <c r="J204"/>
      <c r="K204"/>
      <c r="L204" s="130" t="s">
        <v>253</v>
      </c>
      <c r="M204" s="130" t="s">
        <v>253</v>
      </c>
      <c r="N204" s="130" t="s">
        <v>254</v>
      </c>
      <c r="O204" s="130" t="s">
        <v>255</v>
      </c>
      <c r="P204" s="130" t="s">
        <v>256</v>
      </c>
      <c r="Q204" s="131" t="s">
        <v>251</v>
      </c>
      <c r="R204" s="132" t="s">
        <v>257</v>
      </c>
      <c r="S204" s="132" t="s">
        <v>257</v>
      </c>
      <c r="T204" s="132" t="s">
        <v>258</v>
      </c>
      <c r="U204" s="130" t="s">
        <v>258</v>
      </c>
      <c r="V204" s="133" t="s">
        <v>259</v>
      </c>
      <c r="W204" s="133" t="s">
        <v>259</v>
      </c>
      <c r="X204" s="133" t="s">
        <v>260</v>
      </c>
      <c r="Y204" s="133" t="s">
        <v>260</v>
      </c>
    </row>
    <row r="205" spans="1:25" x14ac:dyDescent="0.2">
      <c r="F205"/>
      <c r="G205"/>
      <c r="H205"/>
      <c r="I205"/>
      <c r="J205"/>
      <c r="K205"/>
      <c r="L205"/>
      <c r="M205"/>
      <c r="N205"/>
      <c r="O205"/>
      <c r="P205"/>
      <c r="Q205" s="134" t="s">
        <v>261</v>
      </c>
      <c r="R205" s="134"/>
      <c r="S205" s="134"/>
      <c r="T205" s="134"/>
      <c r="U205"/>
      <c r="V205"/>
      <c r="W205" s="21"/>
      <c r="X205" s="21"/>
      <c r="Y205" s="21"/>
    </row>
    <row r="206" spans="1:25" x14ac:dyDescent="0.2">
      <c r="W206" s="21"/>
      <c r="X206" s="21"/>
      <c r="Y206" s="21"/>
    </row>
    <row r="207" spans="1:25" x14ac:dyDescent="0.2">
      <c r="T207" s="29"/>
    </row>
    <row r="230" spans="7:25" x14ac:dyDescent="0.2">
      <c r="R230" s="22">
        <f>SUM(R9:R162)</f>
        <v>0</v>
      </c>
      <c r="S230" s="22">
        <f>SUM(S9:S162)</f>
        <v>0</v>
      </c>
    </row>
    <row r="231" spans="7:25" x14ac:dyDescent="0.2">
      <c r="G231" s="20" t="s">
        <v>25</v>
      </c>
      <c r="H231" s="20" t="s">
        <v>24</v>
      </c>
      <c r="I231" s="20" t="s">
        <v>24</v>
      </c>
      <c r="J231" s="20" t="s">
        <v>23</v>
      </c>
      <c r="K231" s="20" t="s">
        <v>23</v>
      </c>
      <c r="L231" s="20" t="s">
        <v>23</v>
      </c>
      <c r="M231" s="20" t="s">
        <v>23</v>
      </c>
      <c r="O231" s="17">
        <f>SUM(O9:O195)</f>
        <v>349.31000000000012</v>
      </c>
      <c r="P231" s="17">
        <f>SUM(P9:P195)</f>
        <v>321.93000000000023</v>
      </c>
    </row>
    <row r="232" spans="7:25" x14ac:dyDescent="0.2">
      <c r="G232" s="20" t="s">
        <v>22</v>
      </c>
      <c r="H232" s="20" t="s">
        <v>21</v>
      </c>
      <c r="I232" s="20" t="s">
        <v>21</v>
      </c>
      <c r="T232" s="21">
        <f t="shared" ref="T232:Y232" si="39">SUM(T10:T195)</f>
        <v>53981.85</v>
      </c>
      <c r="U232" s="21">
        <f t="shared" si="39"/>
        <v>55241.200000000004</v>
      </c>
      <c r="V232" s="21">
        <f t="shared" si="39"/>
        <v>442.5</v>
      </c>
      <c r="W232" s="21">
        <f t="shared" si="39"/>
        <v>18703.5</v>
      </c>
      <c r="X232" s="21">
        <f t="shared" si="39"/>
        <v>46.1</v>
      </c>
      <c r="Y232" s="21">
        <f t="shared" si="39"/>
        <v>2178.4</v>
      </c>
    </row>
    <row r="233" spans="7:25" x14ac:dyDescent="0.2">
      <c r="G233" s="20" t="s">
        <v>20</v>
      </c>
      <c r="H233" s="20" t="s">
        <v>20</v>
      </c>
      <c r="I233" s="20" t="s">
        <v>20</v>
      </c>
    </row>
  </sheetData>
  <sheetProtection algorithmName="SHA-512" hashValue="SuAd6TNVnfJTjzVkjznj+fgKKB8zT12Dz98gxYbdYV5CI+6p4ACyc4rOly2KouskuZUnxL2hG+ZJcLU5O8thcQ==" saltValue="tg5gmAuS8UE3r54tha4LdA==" spinCount="100000" sheet="1" objects="1" scenarios="1"/>
  <sortState ref="A10:AI195">
    <sortCondition ref="A10:A195"/>
  </sortState>
  <pageMargins left="0.16" right="0.16" top="0.27" bottom="0.3" header="0.16" footer="0.16"/>
  <pageSetup paperSize="5" scale="96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2020-2021 Other State Funding</vt:lpstr>
      <vt:lpstr>School Numbers</vt:lpstr>
      <vt:lpstr>'2020-2021 Other State Funding'!Print_Area</vt:lpstr>
      <vt:lpstr>'School Numbers'!Print_Area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Other-Funding-(Line-6)-for-FY2019</dc:title>
  <dc:subject>Public School Finance</dc:subject>
  <dc:creator>Julie Oberle</dc:creator>
  <cp:keywords>School Finance</cp:keywords>
  <cp:lastModifiedBy>Aaron McCoy</cp:lastModifiedBy>
  <cp:lastPrinted>2020-05-11T18:31:39Z</cp:lastPrinted>
  <dcterms:created xsi:type="dcterms:W3CDTF">2016-03-24T20:24:14Z</dcterms:created>
  <dcterms:modified xsi:type="dcterms:W3CDTF">2021-04-15T16:26:44Z</dcterms:modified>
  <cp:category>School-Finance</cp:category>
</cp:coreProperties>
</file>