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ublicSchoolFinance\Tax Levies\2021-2022\Files for Posting\Corrected 1-10-22\"/>
    </mc:Choice>
  </mc:AlternateContent>
  <xr:revisionPtr revIDLastSave="0" documentId="13_ncr:1_{F776803D-9079-4EB2-B6F4-29E0D6C17654}" xr6:coauthVersionLast="36" xr6:coauthVersionMax="36" xr10:uidLastSave="{00000000-0000-0000-0000-000000000000}"/>
  <bookViews>
    <workbookView xWindow="0" yWindow="0" windowWidth="28800" windowHeight="12225" xr2:uid="{174A2E1B-C19F-4767-8EFD-B0694917E59F}"/>
  </bookViews>
  <sheets>
    <sheet name="Levy Rate" sheetId="1" r:id="rId1"/>
    <sheet name="Amount" sheetId="2" r:id="rId2"/>
    <sheet name="Market Value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4" i="3" l="1"/>
  <c r="C167" i="1"/>
  <c r="K166" i="1"/>
  <c r="N166" i="1" s="1"/>
  <c r="K165" i="1"/>
  <c r="N165" i="1" s="1"/>
  <c r="N164" i="1"/>
  <c r="K164" i="1"/>
  <c r="K163" i="1"/>
  <c r="N163" i="1" s="1"/>
  <c r="D162" i="1"/>
  <c r="K161" i="1"/>
  <c r="N161" i="1" s="1"/>
  <c r="L160" i="1"/>
  <c r="K160" i="1"/>
  <c r="N160" i="1" s="1"/>
  <c r="K159" i="1"/>
  <c r="N159" i="1" s="1"/>
  <c r="N158" i="1"/>
  <c r="K158" i="1"/>
  <c r="K157" i="1"/>
  <c r="N157" i="1" s="1"/>
  <c r="N156" i="1"/>
  <c r="K156" i="1"/>
  <c r="K155" i="1"/>
  <c r="N155" i="1" s="1"/>
  <c r="D154" i="1"/>
  <c r="D153" i="1"/>
  <c r="K152" i="1"/>
  <c r="N152" i="1" s="1"/>
  <c r="D151" i="1"/>
  <c r="D150" i="1"/>
  <c r="K149" i="1"/>
  <c r="N149" i="1" s="1"/>
  <c r="D148" i="1"/>
  <c r="D147" i="1"/>
  <c r="K146" i="1"/>
  <c r="N146" i="1" s="1"/>
  <c r="N145" i="1"/>
  <c r="K145" i="1"/>
  <c r="K144" i="1"/>
  <c r="N144" i="1" s="1"/>
  <c r="N143" i="1"/>
  <c r="K143" i="1"/>
  <c r="I142" i="1"/>
  <c r="K142" i="1" s="1"/>
  <c r="N142" i="1" s="1"/>
  <c r="K141" i="1"/>
  <c r="N141" i="1" s="1"/>
  <c r="N140" i="1"/>
  <c r="K140" i="1"/>
  <c r="D139" i="1"/>
  <c r="K138" i="1"/>
  <c r="N138" i="1" s="1"/>
  <c r="N137" i="1"/>
  <c r="K137" i="1"/>
  <c r="K136" i="1"/>
  <c r="N136" i="1" s="1"/>
  <c r="D135" i="1"/>
  <c r="K134" i="1"/>
  <c r="N134" i="1" s="1"/>
  <c r="K133" i="1"/>
  <c r="N133" i="1" s="1"/>
  <c r="K132" i="1"/>
  <c r="N132" i="1" s="1"/>
  <c r="N131" i="1"/>
  <c r="K131" i="1"/>
  <c r="K130" i="1"/>
  <c r="N130" i="1" s="1"/>
  <c r="K129" i="1"/>
  <c r="N129" i="1" s="1"/>
  <c r="K128" i="1"/>
  <c r="N128" i="1" s="1"/>
  <c r="N127" i="1"/>
  <c r="K127" i="1"/>
  <c r="D126" i="1"/>
  <c r="K125" i="1"/>
  <c r="N125" i="1" s="1"/>
  <c r="D124" i="1"/>
  <c r="D123" i="1"/>
  <c r="K122" i="1"/>
  <c r="N122" i="1" s="1"/>
  <c r="D121" i="1"/>
  <c r="K120" i="1"/>
  <c r="N120" i="1" s="1"/>
  <c r="D119" i="1"/>
  <c r="L118" i="1"/>
  <c r="D118" i="1"/>
  <c r="K117" i="1"/>
  <c r="N117" i="1" s="1"/>
  <c r="K116" i="1"/>
  <c r="N116" i="1" s="1"/>
  <c r="K115" i="1"/>
  <c r="N115" i="1" s="1"/>
  <c r="N114" i="1"/>
  <c r="K114" i="1"/>
  <c r="K113" i="1"/>
  <c r="N113" i="1" s="1"/>
  <c r="K112" i="1"/>
  <c r="N112" i="1" s="1"/>
  <c r="K111" i="1"/>
  <c r="N111" i="1" s="1"/>
  <c r="N110" i="1"/>
  <c r="K110" i="1"/>
  <c r="K109" i="1"/>
  <c r="N109" i="1" s="1"/>
  <c r="K108" i="1"/>
  <c r="N108" i="1" s="1"/>
  <c r="K107" i="1"/>
  <c r="N107" i="1" s="1"/>
  <c r="N106" i="1"/>
  <c r="K106" i="1"/>
  <c r="K105" i="1"/>
  <c r="N105" i="1" s="1"/>
  <c r="N104" i="1"/>
  <c r="K104" i="1"/>
  <c r="D103" i="1"/>
  <c r="K102" i="1"/>
  <c r="N102" i="1" s="1"/>
  <c r="D101" i="1"/>
  <c r="K100" i="1"/>
  <c r="N100" i="1" s="1"/>
  <c r="D99" i="1"/>
  <c r="K98" i="1"/>
  <c r="N98" i="1" s="1"/>
  <c r="D97" i="1"/>
  <c r="D96" i="1"/>
  <c r="K95" i="1"/>
  <c r="N95" i="1" s="1"/>
  <c r="L94" i="1"/>
  <c r="D94" i="1"/>
  <c r="K93" i="1"/>
  <c r="N93" i="1" s="1"/>
  <c r="K92" i="1"/>
  <c r="N92" i="1" s="1"/>
  <c r="D91" i="1"/>
  <c r="L90" i="1"/>
  <c r="D90" i="1"/>
  <c r="K89" i="1"/>
  <c r="N89" i="1" s="1"/>
  <c r="K88" i="1"/>
  <c r="N88" i="1" s="1"/>
  <c r="N87" i="1"/>
  <c r="K87" i="1"/>
  <c r="L86" i="1"/>
  <c r="D86" i="1"/>
  <c r="K85" i="1"/>
  <c r="N85" i="1" s="1"/>
  <c r="K84" i="1"/>
  <c r="N84" i="1" s="1"/>
  <c r="D83" i="1"/>
  <c r="K82" i="1"/>
  <c r="N82" i="1" s="1"/>
  <c r="N81" i="1"/>
  <c r="K81" i="1"/>
  <c r="K80" i="1"/>
  <c r="N80" i="1" s="1"/>
  <c r="K79" i="1"/>
  <c r="N79" i="1" s="1"/>
  <c r="L78" i="1"/>
  <c r="K78" i="1"/>
  <c r="N78" i="1" s="1"/>
  <c r="K77" i="1"/>
  <c r="N77" i="1" s="1"/>
  <c r="K76" i="1"/>
  <c r="N76" i="1" s="1"/>
  <c r="L75" i="1"/>
  <c r="D75" i="1"/>
  <c r="D74" i="1"/>
  <c r="N73" i="1"/>
  <c r="K73" i="1"/>
  <c r="K72" i="1"/>
  <c r="N72" i="1" s="1"/>
  <c r="K71" i="1"/>
  <c r="N71" i="1" s="1"/>
  <c r="D70" i="1"/>
  <c r="K69" i="1"/>
  <c r="N69" i="1" s="1"/>
  <c r="N68" i="1"/>
  <c r="K68" i="1"/>
  <c r="K67" i="1"/>
  <c r="N67" i="1" s="1"/>
  <c r="N66" i="1"/>
  <c r="K66" i="1"/>
  <c r="K65" i="1"/>
  <c r="N65" i="1" s="1"/>
  <c r="K64" i="1"/>
  <c r="N64" i="1" s="1"/>
  <c r="K63" i="1"/>
  <c r="N63" i="1" s="1"/>
  <c r="D62" i="1"/>
  <c r="K61" i="1"/>
  <c r="N61" i="1" s="1"/>
  <c r="N60" i="1"/>
  <c r="K60" i="1"/>
  <c r="K59" i="1"/>
  <c r="N59" i="1" s="1"/>
  <c r="K58" i="1"/>
  <c r="N58" i="1" s="1"/>
  <c r="F58" i="1"/>
  <c r="D57" i="1"/>
  <c r="N56" i="1"/>
  <c r="K56" i="1"/>
  <c r="K55" i="1"/>
  <c r="N55" i="1" s="1"/>
  <c r="K54" i="1"/>
  <c r="N54" i="1" s="1"/>
  <c r="K53" i="1"/>
  <c r="N53" i="1" s="1"/>
  <c r="D52" i="1"/>
  <c r="K51" i="1"/>
  <c r="N51" i="1" s="1"/>
  <c r="K50" i="1"/>
  <c r="N50" i="1" s="1"/>
  <c r="D49" i="1"/>
  <c r="K48" i="1"/>
  <c r="N48" i="1" s="1"/>
  <c r="D47" i="1"/>
  <c r="D46" i="1"/>
  <c r="K45" i="1"/>
  <c r="N45" i="1" s="1"/>
  <c r="K44" i="1"/>
  <c r="N44" i="1" s="1"/>
  <c r="F44" i="1"/>
  <c r="K43" i="1"/>
  <c r="N43" i="1" s="1"/>
  <c r="D42" i="1"/>
  <c r="K41" i="1"/>
  <c r="N41" i="1" s="1"/>
  <c r="L40" i="1"/>
  <c r="D40" i="1"/>
  <c r="K39" i="1"/>
  <c r="N39" i="1" s="1"/>
  <c r="N38" i="1"/>
  <c r="K38" i="1"/>
  <c r="D37" i="1"/>
  <c r="K36" i="1"/>
  <c r="N36" i="1" s="1"/>
  <c r="D35" i="1"/>
  <c r="K34" i="1"/>
  <c r="N34" i="1" s="1"/>
  <c r="D33" i="1"/>
  <c r="K32" i="1"/>
  <c r="N32" i="1" s="1"/>
  <c r="K31" i="1"/>
  <c r="N31" i="1" s="1"/>
  <c r="N30" i="1"/>
  <c r="K30" i="1"/>
  <c r="K29" i="1"/>
  <c r="N29" i="1" s="1"/>
  <c r="D28" i="1"/>
  <c r="K27" i="1"/>
  <c r="N27" i="1" s="1"/>
  <c r="D26" i="1"/>
  <c r="K25" i="1"/>
  <c r="N25" i="1" s="1"/>
  <c r="K24" i="1"/>
  <c r="N24" i="1" s="1"/>
  <c r="K23" i="1"/>
  <c r="N23" i="1" s="1"/>
  <c r="D22" i="1"/>
  <c r="K21" i="1"/>
  <c r="N21" i="1" s="1"/>
  <c r="K20" i="1"/>
  <c r="N20" i="1" s="1"/>
  <c r="N18" i="1"/>
  <c r="K18" i="1"/>
  <c r="K17" i="1"/>
  <c r="N17" i="1" s="1"/>
  <c r="K16" i="1"/>
  <c r="N16" i="1" s="1"/>
  <c r="D15" i="1"/>
  <c r="K14" i="1"/>
  <c r="N14" i="1" s="1"/>
  <c r="K13" i="1"/>
  <c r="N13" i="1" s="1"/>
  <c r="K12" i="1"/>
  <c r="N12" i="1" s="1"/>
  <c r="K11" i="1"/>
  <c r="N11" i="1" s="1"/>
  <c r="D10" i="1"/>
  <c r="N9" i="1"/>
  <c r="K9" i="1"/>
  <c r="D8" i="1"/>
  <c r="D7" i="1"/>
  <c r="K6" i="1"/>
  <c r="N6" i="1" s="1"/>
  <c r="D5" i="1"/>
  <c r="D4" i="1"/>
  <c r="N3" i="1"/>
  <c r="K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Piranfar</author>
  </authors>
  <commentList>
    <comment ref="H2" authorId="0" shapeId="0" xr:uid="{B07E6410-6622-4412-B95D-D7D587EE419D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$344,947 Property Tax Replacement</t>
        </r>
      </text>
    </comment>
    <comment ref="H5" authorId="0" shapeId="0" xr:uid="{8D45E1DA-2CD9-42D8-9D1B-510E1636A740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$392,385 Property Tax Replacement
</t>
        </r>
      </text>
    </comment>
    <comment ref="H8" authorId="0" shapeId="0" xr:uid="{FC40E3A6-F81F-4DAF-80CC-DAD3548B010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$131,032 Property Tax Replacement
</t>
        </r>
      </text>
    </comment>
    <comment ref="H10" authorId="0" shapeId="0" xr:uid="{13AA4C61-F179-4FA1-A1D4-EE8BDCEDC34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$3,286
Property Tax Replacement
</t>
        </r>
      </text>
    </comment>
    <comment ref="H11" authorId="0" shapeId="0" xr:uid="{404D9732-7C31-4F23-B9FF-6F73FEA20506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$1,879 
Property Tax Replacement</t>
        </r>
      </text>
    </comment>
    <comment ref="H12" authorId="0" shapeId="0" xr:uid="{294395D5-37F0-49D6-8AB9-8731D4CA4C16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$21,673 Property Tax Replacement
</t>
        </r>
      </text>
    </comment>
    <comment ref="H13" authorId="0" shapeId="0" xr:uid="{99CCE429-9C1D-4EDF-B3F0-E0CFE4365C65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$229,369 Property Tax Replacement</t>
        </r>
      </text>
    </comment>
    <comment ref="H15" authorId="0" shapeId="0" xr:uid="{ACB18629-8C49-4E27-AE04-B98D4BF8CEF5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$14,196
 Property Tax Replacement
</t>
        </r>
      </text>
    </comment>
    <comment ref="H16" authorId="0" shapeId="0" xr:uid="{D960647F-644F-4D89-B9A2-7319BA9DCFC2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$46,333
Property Tax Replacement
</t>
        </r>
      </text>
    </comment>
    <comment ref="H17" authorId="0" shapeId="0" xr:uid="{FDD3E73C-56CA-4DF0-AFB2-3D1D3BF9E57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$3,133 Property Tax Replacement
</t>
        </r>
      </text>
    </comment>
    <comment ref="F19" authorId="0" shapeId="0" xr:uid="{C068466E-728E-4D0C-B06B-17185618F5E1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$29,000 Property Tax Replacement</t>
        </r>
      </text>
    </comment>
    <comment ref="H23" authorId="0" shapeId="0" xr:uid="{996BADA6-4F2B-4E34-9742-157368F471DF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$20,478 Property Tax Replacement
</t>
        </r>
      </text>
    </comment>
    <comment ref="H24" authorId="0" shapeId="0" xr:uid="{D821DD24-AA08-42AD-88D7-D0D7B279CB7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$39,428 Property Tax Replacement
</t>
        </r>
      </text>
    </comment>
    <comment ref="F26" authorId="0" shapeId="0" xr:uid="{91049CBE-71E8-469D-ADD1-5882219E60D5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$49,019 Property Tax Replacement</t>
        </r>
      </text>
    </comment>
    <comment ref="H28" authorId="0" shapeId="0" xr:uid="{057E7FBE-0963-4AF3-AA8C-3F26AFC9FFD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$13,276 Property Tax Replacement</t>
        </r>
      </text>
    </comment>
    <comment ref="H29" authorId="0" shapeId="0" xr:uid="{F25A34D4-632F-4EE5-9994-62CEC097F70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$1,657 Property Tax Replacement
</t>
        </r>
      </text>
    </comment>
    <comment ref="H30" authorId="0" shapeId="0" xr:uid="{5E6F9A82-F3BC-4657-BF9F-1ED861FDA94A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$15,093 Property Tax Replacement
</t>
        </r>
      </text>
    </comment>
    <comment ref="H31" authorId="0" shapeId="0" xr:uid="{EBDBEAE4-62E4-442A-A3B9-C79568422BA0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$27,946 Property Tax Replacement</t>
        </r>
      </text>
    </comment>
    <comment ref="H33" authorId="0" shapeId="0" xr:uid="{FBB39CF1-5020-409E-841D-E0CCC20AC24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$96,810
 Property Tax Replacement</t>
        </r>
      </text>
    </comment>
    <comment ref="L36" authorId="0" shapeId="0" xr:uid="{3FADDE5E-1471-4094-86D3-29F81F9564CF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$311,948 Property Tax Replacement</t>
        </r>
      </text>
    </comment>
    <comment ref="H37" authorId="0" shapeId="0" xr:uid="{A07C80BA-27E4-4BA5-A824-962D6BB11AD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$3,013 Property Tax Replacement
</t>
        </r>
      </text>
    </comment>
    <comment ref="L39" authorId="0" shapeId="0" xr:uid="{D47194E1-51B9-44C1-9CF8-ADA8AF992B88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$83,930 Property Tax Replacement</t>
        </r>
      </text>
    </comment>
    <comment ref="H40" authorId="0" shapeId="0" xr:uid="{CBB8F8F9-3772-4049-A0F0-EF0CC2C63BF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$41,926 Property Tax Replacement
</t>
        </r>
      </text>
    </comment>
    <comment ref="H42" authorId="0" shapeId="0" xr:uid="{13FA07C3-2C01-423F-8FD4-B7E60E74D584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$59,153 Property Tax Replacement
</t>
        </r>
      </text>
    </comment>
    <comment ref="H43" authorId="0" shapeId="0" xr:uid="{939A7451-F31F-423E-9257-C5B448FDDA72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$8,900  Property Tax Replacement
</t>
        </r>
      </text>
    </comment>
    <comment ref="H44" authorId="0" shapeId="0" xr:uid="{F8A31A24-DF39-4DA6-99AD-27D982DBA1D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$200,486 Property Tax Replacement
</t>
        </r>
      </text>
    </comment>
    <comment ref="I49" authorId="0" shapeId="0" xr:uid="{1C70A94B-B974-4FCB-9CCA-4FC4DEF319E5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$22,730 Property Tax Replacement</t>
        </r>
      </text>
    </comment>
    <comment ref="H50" authorId="0" shapeId="0" xr:uid="{EB7A1055-00E9-4778-A859-692E8AA8F71A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$38,200 Property Tax Replacement
</t>
        </r>
      </text>
    </comment>
    <comment ref="I52" authorId="0" shapeId="0" xr:uid="{724B3FFF-EA73-4869-A018-EBEADF3E08C1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$23,481 Property Tax Replacement</t>
        </r>
      </text>
    </comment>
    <comment ref="L53" authorId="0" shapeId="0" xr:uid="{A798D505-D4DF-4C1B-91A1-F92342A456E2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$32,266 Property Tax Replacement
</t>
        </r>
      </text>
    </comment>
    <comment ref="H54" authorId="0" shapeId="0" xr:uid="{FFB9D6E6-136B-4641-AE7B-343DA2B825F4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$71,391 Property Tax Replacement
</t>
        </r>
      </text>
    </comment>
    <comment ref="H55" authorId="0" shapeId="0" xr:uid="{96495343-4B3C-47F3-8C94-F5EFCC84608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$219,265 Property Tax Replacement</t>
        </r>
      </text>
    </comment>
    <comment ref="H57" authorId="0" shapeId="0" xr:uid="{5ECAA218-E346-4291-A7F6-96D4B23C2572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$13,189 Property Tax Replacement
</t>
        </r>
      </text>
    </comment>
    <comment ref="H58" authorId="0" shapeId="0" xr:uid="{04A3C3D7-26C4-46C0-9192-475875BEA91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$10,735 Property Tax Replacement</t>
        </r>
      </text>
    </comment>
    <comment ref="H59" authorId="0" shapeId="0" xr:uid="{D3DA0445-E66C-4262-87CE-60F4F8F1B786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$43,165 Property Tax Replacement</t>
        </r>
      </text>
    </comment>
    <comment ref="H60" authorId="0" shapeId="0" xr:uid="{BE3500E3-1F83-43E6-8997-F58B6EDFFF5B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$179,248 Property Tax Replacement</t>
        </r>
      </text>
    </comment>
    <comment ref="H62" authorId="0" shapeId="0" xr:uid="{0FFD1EC6-2953-4C84-8345-3E338F153020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$15,555 Property Tax Replacement</t>
        </r>
      </text>
    </comment>
    <comment ref="H63" authorId="0" shapeId="0" xr:uid="{46820939-DCA5-4A71-ACC2-C23E46A28755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$60,974 Property Tax Replacement</t>
        </r>
      </text>
    </comment>
    <comment ref="H64" authorId="0" shapeId="0" xr:uid="{282FBB81-391A-4E43-AD64-C227BE02567B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$3,539 Property Tax Replacement</t>
        </r>
      </text>
    </comment>
    <comment ref="H65" authorId="0" shapeId="0" xr:uid="{F33B271A-305F-472A-BF69-297D63BE27D2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$5,252 Property Tax Replacement
</t>
        </r>
      </text>
    </comment>
    <comment ref="H67" authorId="0" shapeId="0" xr:uid="{DFBE1328-C346-4165-A935-289BDEF6B3D5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$6,099 Property Tax Replacement</t>
        </r>
      </text>
    </comment>
    <comment ref="F69" authorId="0" shapeId="0" xr:uid="{9FAAD32D-2C27-4ABE-BCCB-194301ABC17D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$24,267 Property Tax Replacement</t>
        </r>
      </text>
    </comment>
    <comment ref="H70" authorId="0" shapeId="0" xr:uid="{DA0D190A-D5DF-4033-B951-86A447F6E4D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$27,140 Property Tax Replacement</t>
        </r>
      </text>
    </comment>
    <comment ref="H71" authorId="0" shapeId="0" xr:uid="{5E100103-E7C8-463C-AA93-800DC48CA30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$11,982 Property Tax Replacement</t>
        </r>
      </text>
    </comment>
    <comment ref="H72" authorId="0" shapeId="0" xr:uid="{0812A6F7-597E-45D7-94A3-199529F2082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$32,778 Property Tax Replacement
</t>
        </r>
      </text>
    </comment>
    <comment ref="H75" authorId="0" shapeId="0" xr:uid="{9704133F-56C3-4104-AFBE-DD5FF88A71AF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$59,565 Property Tax Replacement</t>
        </r>
      </text>
    </comment>
    <comment ref="H76" authorId="0" shapeId="0" xr:uid="{733283E4-2CDF-4FCA-B79F-E9564EE7BA45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$45,844 Property Tax Replacement</t>
        </r>
      </text>
    </comment>
    <comment ref="E77" authorId="0" shapeId="0" xr:uid="{89C00FC4-1416-4B2F-B307-B0DE95874134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$8,194 Property Tax Replacement</t>
        </r>
      </text>
    </comment>
    <comment ref="H77" authorId="0" shapeId="0" xr:uid="{2006FA5A-13B1-49B3-8B81-62BB1A9B1B2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$30,743 Property Tax Replacement</t>
        </r>
      </text>
    </comment>
    <comment ref="H78" authorId="0" shapeId="0" xr:uid="{F591BB1E-E1E2-4156-A7AA-83838F4C449B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$10,953 Property Tax Replacement
</t>
        </r>
      </text>
    </comment>
    <comment ref="H79" authorId="0" shapeId="0" xr:uid="{3ACF51CA-8A92-47D8-B5B9-9F7C78E2AF9F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$2,806 Property Tax Replacement
</t>
        </r>
      </text>
    </comment>
    <comment ref="H80" authorId="0" shapeId="0" xr:uid="{B5267C0F-E16F-49A9-B77F-BEF8539B8CDA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$7,890 Property Tax Replacement
</t>
        </r>
      </text>
    </comment>
    <comment ref="F82" authorId="0" shapeId="0" xr:uid="{FCADA81B-5D71-4C6F-9C9F-D9CB1DD32697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$1,354 Property Tax Replacement</t>
        </r>
      </text>
    </comment>
    <comment ref="H83" authorId="0" shapeId="0" xr:uid="{576FC85F-2279-4D2D-9CD0-882B739AD44F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$52,071 Property Tax Replacement</t>
        </r>
      </text>
    </comment>
    <comment ref="G85" authorId="0" shapeId="0" xr:uid="{59A10824-908A-431C-AD30-A320F68119E1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$44,943 Property Tax Replacement</t>
        </r>
      </text>
    </comment>
    <comment ref="H86" authorId="0" shapeId="0" xr:uid="{75FFAC00-C794-49E4-AE30-970C17BFE975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$30,576 Property Tax Replacement</t>
        </r>
      </text>
    </comment>
    <comment ref="H87" authorId="0" shapeId="0" xr:uid="{E82D8C9B-F693-42BF-B2B3-B97105D8E41A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$75,570 Property Tax Replacement</t>
        </r>
      </text>
    </comment>
    <comment ref="F89" authorId="0" shapeId="0" xr:uid="{49835980-0094-4278-B36C-872A9447B3B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$2,516 Property Tax Replacement</t>
        </r>
      </text>
    </comment>
    <comment ref="H91" authorId="0" shapeId="0" xr:uid="{0A6D2D35-CA87-49C8-B1E7-8CB064D819B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$30,530 Property Tax Replacement</t>
        </r>
      </text>
    </comment>
    <comment ref="H92" authorId="0" shapeId="0" xr:uid="{B6D82089-EDCF-4C5B-A15D-AF1974DFF43B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$182,191 Property Tax Replacement</t>
        </r>
      </text>
    </comment>
    <comment ref="H94" authorId="0" shapeId="0" xr:uid="{1B6C7977-DD3E-4D9E-A689-CE8728C98EF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$65,065 Property Tax Replacement
</t>
        </r>
      </text>
    </comment>
    <comment ref="H97" authorId="0" shapeId="0" xr:uid="{DE512094-4753-41D8-8211-3F2F4864EC54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$88,178 Property Tax Replacement</t>
        </r>
      </text>
    </comment>
    <comment ref="H99" authorId="0" shapeId="0" xr:uid="{C055432E-FB23-4641-AAAB-995F94D4AAFA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$4,126 Property Tax Replacement</t>
        </r>
      </text>
    </comment>
    <comment ref="F101" authorId="0" shapeId="0" xr:uid="{4462F671-FEF4-49CA-83AF-364DA8140DA4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$106,003 Property Tax Replacement
</t>
        </r>
      </text>
    </comment>
    <comment ref="F103" authorId="0" shapeId="0" xr:uid="{75FC58E4-AD95-47DD-8A15-9B4E85210B4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$49,613 Property Tax Replacement
</t>
        </r>
      </text>
    </comment>
    <comment ref="F104" authorId="0" shapeId="0" xr:uid="{8024D63E-28FC-4451-AC46-8B0672CA4F78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$9,781 Property Tax Replacement</t>
        </r>
      </text>
    </comment>
    <comment ref="F105" authorId="0" shapeId="0" xr:uid="{1FEA4615-570F-4D7E-9954-FB3CC046FBBB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$535  Property Tax Replacement</t>
        </r>
      </text>
    </comment>
    <comment ref="F106" authorId="0" shapeId="0" xr:uid="{5F993E92-7A50-40E2-BD02-1900A88220EC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$5,434 Property Tax Replacement</t>
        </r>
      </text>
    </comment>
    <comment ref="F107" authorId="0" shapeId="0" xr:uid="{4DA077EC-F27F-4C0B-BFBE-BAC18AA7610B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$10,077 Property Tax Replacement</t>
        </r>
      </text>
    </comment>
    <comment ref="H108" authorId="0" shapeId="0" xr:uid="{8E66FC99-B6D8-42D3-9E21-B68F46ADF974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$5,764 Property Tax Replacement
</t>
        </r>
      </text>
    </comment>
    <comment ref="H109" authorId="0" shapeId="0" xr:uid="{B7358D56-AE3C-4722-AA59-5A7DE9E3671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$166 Property Tax Replacement</t>
        </r>
      </text>
    </comment>
    <comment ref="H110" authorId="0" shapeId="0" xr:uid="{41B40AD0-1525-49B8-8191-AF5BA5F085C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$15,545 Property Tax Replacement</t>
        </r>
      </text>
    </comment>
    <comment ref="H111" authorId="0" shapeId="0" xr:uid="{99F9792C-68EB-4684-914E-814EBFE4684C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$6,177 Property Tax Replacement</t>
        </r>
      </text>
    </comment>
    <comment ref="H112" authorId="0" shapeId="0" xr:uid="{DBFAF5C7-36E2-4CD1-8F7B-21E3E25A8DD4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$8,733 Property Tax Replacement</t>
        </r>
      </text>
    </comment>
    <comment ref="H113" authorId="0" shapeId="0" xr:uid="{41B43F1A-A475-41F6-A638-C1486AFA43F1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$44,790 Property Tax Replacement</t>
        </r>
      </text>
    </comment>
    <comment ref="H114" authorId="0" shapeId="0" xr:uid="{3F4C85A1-9737-411D-BEED-1ABF6F920DE0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$2,893 Property Tax Replacement</t>
        </r>
      </text>
    </comment>
    <comment ref="H115" authorId="0" shapeId="0" xr:uid="{8243ADFA-B073-479F-997A-5AB066904017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$5,241 Property Tax Replacement
</t>
        </r>
      </text>
    </comment>
    <comment ref="H116" authorId="0" shapeId="0" xr:uid="{0735AF34-C312-4787-89D4-49A113D1FE8D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$89,821 Property Tax Replacement
</t>
        </r>
      </text>
    </comment>
    <comment ref="H119" authorId="0" shapeId="0" xr:uid="{902C8A4F-5516-480B-87C3-DEA6931F3692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$40,626
Property Tax Replacement
</t>
        </r>
      </text>
    </comment>
    <comment ref="H121" authorId="0" shapeId="0" xr:uid="{CEBE48BD-85B7-4A89-8330-D184B2033922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$119,133 Property Tax Replacement</t>
        </r>
      </text>
    </comment>
    <comment ref="F125" authorId="0" shapeId="0" xr:uid="{E3695399-9E64-4B54-A034-4E0B20A75116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$136,778 Property Tax Replacement</t>
        </r>
      </text>
    </comment>
    <comment ref="H126" authorId="0" shapeId="0" xr:uid="{DF6A2414-1F5A-48ED-8044-B7B6EDE02BEF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$4,766 Property Tax Replacement</t>
        </r>
      </text>
    </comment>
    <comment ref="H127" authorId="0" shapeId="0" xr:uid="{8F7BACA5-61EB-4AAE-AEBA-31790126A981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$9,245 Property Tax Replacement</t>
        </r>
      </text>
    </comment>
    <comment ref="H128" authorId="0" shapeId="0" xr:uid="{2EF54C70-3D19-4DFC-A03C-6F95ED232A26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$24,355 Property Tax Replacement</t>
        </r>
      </text>
    </comment>
    <comment ref="H129" authorId="0" shapeId="0" xr:uid="{EA1B1A91-9B5E-4976-8BB9-EE0577F3CE1B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$31,479 Property Tax Replacement</t>
        </r>
      </text>
    </comment>
    <comment ref="L129" authorId="0" shapeId="0" xr:uid="{420AC0F2-30DB-43F3-B028-8B8BA8DCFBA2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$12,191 Property Tax Replacement</t>
        </r>
      </text>
    </comment>
    <comment ref="H130" authorId="0" shapeId="0" xr:uid="{2BA4B142-5115-4C84-BBA1-3AAAA8BB022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$121 Property Tax Replacement</t>
        </r>
      </text>
    </comment>
    <comment ref="H131" authorId="0" shapeId="0" xr:uid="{2B8C0602-BD38-41C6-8766-3D6571C5B7E8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$112,272 Property Tax Replacement</t>
        </r>
      </text>
    </comment>
    <comment ref="H132" authorId="0" shapeId="0" xr:uid="{4F4690ED-4276-4E4D-A01E-83EF04082E0C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$37,460 Property Tax Replacement</t>
        </r>
      </text>
    </comment>
    <comment ref="F134" authorId="0" shapeId="0" xr:uid="{97EDE414-5FCB-45D5-83D6-EBA50095253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$679 Property Tax Replacement</t>
        </r>
      </text>
    </comment>
    <comment ref="H135" authorId="0" shapeId="0" xr:uid="{AB83DEE5-3997-419B-AAFE-6DE5D1169C50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$22,337 Property Tax Replacement</t>
        </r>
      </text>
    </comment>
    <comment ref="H136" authorId="0" shapeId="0" xr:uid="{A7B2C77D-B565-4D8F-915E-A3342CCA8E2A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$39,773 Property Tax Replacement</t>
        </r>
      </text>
    </comment>
    <comment ref="F138" authorId="0" shapeId="0" xr:uid="{14F4D1C1-45F9-45BE-945C-5AD461493B70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$53,155 Property Tax Replacement</t>
        </r>
      </text>
    </comment>
    <comment ref="L138" authorId="0" shapeId="0" xr:uid="{02C5A8A2-A8C1-4121-8B4F-E01AAB0992A9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$44,332 Property Tax Replacement</t>
        </r>
      </text>
    </comment>
    <comment ref="M138" authorId="0" shapeId="0" xr:uid="{7E0CD40E-FADA-48E6-A348-212C45BF6BCC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$6,000 Property Tax Replacement</t>
        </r>
      </text>
    </comment>
    <comment ref="F139" authorId="0" shapeId="0" xr:uid="{98BECF94-FD1E-4C00-A064-180E1C36177A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$10,840 Property Tax Replacement</t>
        </r>
      </text>
    </comment>
    <comment ref="I140" authorId="0" shapeId="0" xr:uid="{3BA615B2-943A-46F1-98C9-C9715F3C1ADC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2,282
Property Tax Replacement</t>
        </r>
      </text>
    </comment>
    <comment ref="F141" authorId="0" shapeId="0" xr:uid="{598625D3-2490-4767-9363-A92A4F2B588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$15,057 Property Tax Replacement</t>
        </r>
      </text>
    </comment>
    <comment ref="H142" authorId="0" shapeId="0" xr:uid="{D438EFBB-22F4-48B2-A0DE-BF19613C0AD4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$7,475 Property Tax Replacement</t>
        </r>
      </text>
    </comment>
    <comment ref="F143" authorId="0" shapeId="0" xr:uid="{BC3F14F1-3192-411E-A39A-7B7FADF97F54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$30,337 Property Tax Replacement</t>
        </r>
      </text>
    </comment>
    <comment ref="H144" authorId="0" shapeId="0" xr:uid="{651B41C2-9BA6-44E4-8094-2038B27DE7A1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$3,063 Property Tax Replacement</t>
        </r>
      </text>
    </comment>
    <comment ref="H145" authorId="0" shapeId="0" xr:uid="{0B631B30-648C-40CB-BBE7-9B8FEEBC4B91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$35,530 Property Tax Replacement</t>
        </r>
      </text>
    </comment>
    <comment ref="H148" authorId="0" shapeId="0" xr:uid="{EAB6BE08-969F-444E-8F23-8764719E1CA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$193,397 Property Tax Replacement
</t>
        </r>
      </text>
    </comment>
    <comment ref="H151" authorId="0" shapeId="0" xr:uid="{F8FD897A-3BD6-4355-A50C-17B2ACC12003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$25,215 Property Tax Replacement</t>
        </r>
      </text>
    </comment>
    <comment ref="H154" authorId="0" shapeId="0" xr:uid="{B31DA55D-E955-4BFA-91E9-45EE44F42E1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24,655 Property Tax Replacement</t>
        </r>
      </text>
    </comment>
    <comment ref="H155" authorId="0" shapeId="0" xr:uid="{C53E5DCB-658D-4783-ACAE-8B3B283BA9CE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$26,582 Property Tax Replacement</t>
        </r>
      </text>
    </comment>
    <comment ref="H156" authorId="0" shapeId="0" xr:uid="{7569B946-A652-465D-AD88-4CFDD9237805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$12,385 Property Tax Replacement</t>
        </r>
      </text>
    </comment>
    <comment ref="L157" authorId="0" shapeId="0" xr:uid="{2C665E05-9A82-4A94-A674-46C69EB30257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$113 Property Tax Replacement</t>
        </r>
      </text>
    </comment>
    <comment ref="H158" authorId="0" shapeId="0" xr:uid="{27A7DF5D-78E1-435B-944A-4C201C38365D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$9,933  Property Tax Replacement
</t>
        </r>
      </text>
    </comment>
    <comment ref="H159" authorId="0" shapeId="0" xr:uid="{05CC3AC9-173E-4174-ADD7-E1272F0C7EAA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$19,689  Property Tax Replacement
</t>
        </r>
      </text>
    </comment>
    <comment ref="H160" authorId="0" shapeId="0" xr:uid="{51C55F52-7863-4CDE-A6FD-6908D222098F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$31,457
Property Tax Replacement</t>
        </r>
      </text>
    </comment>
    <comment ref="H162" authorId="0" shapeId="0" xr:uid="{403DB6C0-BE2C-4568-9846-8D73D435C27B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$5,930 Property Tax Replacement
</t>
        </r>
      </text>
    </comment>
    <comment ref="H163" authorId="0" shapeId="0" xr:uid="{30EF13FA-C746-4724-8FB2-20E31BAAC501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$16,430 Property Tax Replacement
</t>
        </r>
      </text>
    </comment>
    <comment ref="H164" authorId="0" shapeId="0" xr:uid="{3512EDED-C404-4A68-8226-E84EAACA1DBB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$12,220 Property Tax Replacement</t>
        </r>
      </text>
    </comment>
    <comment ref="H165" authorId="0" shapeId="0" xr:uid="{3A75DE12-1EF6-4F9A-80A4-7F66F77322C0}">
      <text>
        <r>
          <rPr>
            <b/>
            <sz val="9"/>
            <color indexed="81"/>
            <rFont val="Tahoma"/>
            <family val="2"/>
          </rPr>
          <t>Carol Piranfar:</t>
        </r>
        <r>
          <rPr>
            <sz val="9"/>
            <color indexed="81"/>
            <rFont val="Tahoma"/>
            <family val="2"/>
          </rPr>
          <t xml:space="preserve">
Reduced by $64 Property Tax Replacement</t>
        </r>
      </text>
    </comment>
  </commentList>
</comments>
</file>

<file path=xl/sharedStrings.xml><?xml version="1.0" encoding="utf-8"?>
<sst xmlns="http://schemas.openxmlformats.org/spreadsheetml/2006/main" count="805" uniqueCount="223">
  <si>
    <t>This report was compiled with information received from the Idaho State Tax Commission in Fall 2021.</t>
  </si>
  <si>
    <t xml:space="preserve">School District
(1)
</t>
  </si>
  <si>
    <t xml:space="preserve">Market Value
(2)
</t>
  </si>
  <si>
    <t xml:space="preserve">Market Value
including
Urban Renewal Increment Value
(3)
</t>
  </si>
  <si>
    <t xml:space="preserve">M &amp; O /
Budget
Stabilization
(4)
</t>
  </si>
  <si>
    <t xml:space="preserve">Supplemental
M &amp; O
(5)
</t>
  </si>
  <si>
    <t xml:space="preserve">Emergency
(6)
</t>
  </si>
  <si>
    <t xml:space="preserve">Tort
(7)
</t>
  </si>
  <si>
    <t xml:space="preserve">COSA (c)
Tuition (t)
Judgement (j)
(8)
</t>
  </si>
  <si>
    <t xml:space="preserve">School
District
Subtotal
(9)
</t>
  </si>
  <si>
    <t xml:space="preserve">Bond
(10)
</t>
  </si>
  <si>
    <t xml:space="preserve">Plant
Facility
(11)
</t>
  </si>
  <si>
    <t xml:space="preserve">School
District
Total
(12)
</t>
  </si>
  <si>
    <t>Boise Independent</t>
  </si>
  <si>
    <t>West Ada Joint</t>
  </si>
  <si>
    <t>Kuna Joint</t>
  </si>
  <si>
    <t>Meadows Valley</t>
  </si>
  <si>
    <t>Council</t>
  </si>
  <si>
    <t>Marsh Valley Joint</t>
  </si>
  <si>
    <t>Pocatello</t>
  </si>
  <si>
    <t>Bear Lake County</t>
  </si>
  <si>
    <t>St. Maries Joint</t>
  </si>
  <si>
    <t>Plummer / Worley Jt</t>
  </si>
  <si>
    <t>State Authorized Plant Facility</t>
  </si>
  <si>
    <t>Snake River</t>
  </si>
  <si>
    <t>Blackfoot</t>
  </si>
  <si>
    <t>Aberdeen</t>
  </si>
  <si>
    <t>Firth</t>
  </si>
  <si>
    <t>Shelley Joint</t>
  </si>
  <si>
    <t>Blaine County</t>
  </si>
  <si>
    <t>Garden Valley</t>
  </si>
  <si>
    <t>Basin</t>
  </si>
  <si>
    <t>Horseshoe Bend</t>
  </si>
  <si>
    <t>West Bonner County</t>
  </si>
  <si>
    <t>Lake Pend Oreille</t>
  </si>
  <si>
    <t>Idaho Falls</t>
  </si>
  <si>
    <t>Swan Valley Elem</t>
  </si>
  <si>
    <t>t</t>
  </si>
  <si>
    <t>Bonneville Joint</t>
  </si>
  <si>
    <t>Boundary County</t>
  </si>
  <si>
    <t>Butte County Joint</t>
  </si>
  <si>
    <t>Camas County</t>
  </si>
  <si>
    <t>Nampa</t>
  </si>
  <si>
    <t>j</t>
  </si>
  <si>
    <t>Caldwell</t>
  </si>
  <si>
    <t>Wilder</t>
  </si>
  <si>
    <t>c</t>
  </si>
  <si>
    <t>Middleton</t>
  </si>
  <si>
    <t>Notus</t>
  </si>
  <si>
    <t>Melba Joint</t>
  </si>
  <si>
    <t>Parma</t>
  </si>
  <si>
    <t>Vallivue</t>
  </si>
  <si>
    <t>Grace Joint</t>
  </si>
  <si>
    <t>North Gem</t>
  </si>
  <si>
    <t>Soda Springs Joint</t>
  </si>
  <si>
    <t>Cassia County Joint</t>
  </si>
  <si>
    <t>Clark County Joint</t>
  </si>
  <si>
    <t>Orofino Joint</t>
  </si>
  <si>
    <t>Challis Joint</t>
  </si>
  <si>
    <t>Mackay Joint</t>
  </si>
  <si>
    <t>Prairie Elementary</t>
  </si>
  <si>
    <t>Glenns Ferry Joint</t>
  </si>
  <si>
    <t>Mountain Home</t>
  </si>
  <si>
    <t>Preston Joint</t>
  </si>
  <si>
    <t>West Side Joint</t>
  </si>
  <si>
    <t>Fremont County Joint</t>
  </si>
  <si>
    <t>Emmett Independent</t>
  </si>
  <si>
    <t>Gooding Joint</t>
  </si>
  <si>
    <t>Wendell</t>
  </si>
  <si>
    <t>Hagerman Joint</t>
  </si>
  <si>
    <t>Bliss Joint</t>
  </si>
  <si>
    <t>Cottonwood Joint</t>
  </si>
  <si>
    <t>Salmon River</t>
  </si>
  <si>
    <t>Mountain View</t>
  </si>
  <si>
    <t>Jefferson County Jt</t>
  </si>
  <si>
    <t>Ririe Joint</t>
  </si>
  <si>
    <t>West Jefferson</t>
  </si>
  <si>
    <t>Jerome Joint</t>
  </si>
  <si>
    <t>Valley</t>
  </si>
  <si>
    <t>Coeur d' Alene</t>
  </si>
  <si>
    <t>Lakeland Joint</t>
  </si>
  <si>
    <t>Post Falls</t>
  </si>
  <si>
    <t>Kootenai Joint</t>
  </si>
  <si>
    <t>Moscow</t>
  </si>
  <si>
    <t>Genesee Joint</t>
  </si>
  <si>
    <t>Kendrick Joint</t>
  </si>
  <si>
    <t>Potlatch</t>
  </si>
  <si>
    <t>Troy</t>
  </si>
  <si>
    <t>Whitepine Joint</t>
  </si>
  <si>
    <t>Salmon</t>
  </si>
  <si>
    <t>South Lemhi</t>
  </si>
  <si>
    <t>Nezperce Joint</t>
  </si>
  <si>
    <t>Kamiah Joint</t>
  </si>
  <si>
    <t>Highland Joint</t>
  </si>
  <si>
    <t>Shoshone Joint</t>
  </si>
  <si>
    <t>Dietrich</t>
  </si>
  <si>
    <t>Richfield</t>
  </si>
  <si>
    <t>Madison</t>
  </si>
  <si>
    <t>Sugar-Salem Joint</t>
  </si>
  <si>
    <t>Minidoka County Jt</t>
  </si>
  <si>
    <t>Lewiston Independent</t>
  </si>
  <si>
    <t>Lapwai</t>
  </si>
  <si>
    <t>Culdesac Joint</t>
  </si>
  <si>
    <t>Oneida County</t>
  </si>
  <si>
    <t>Marsing Joint</t>
  </si>
  <si>
    <t>Pleasant Valley Elem</t>
  </si>
  <si>
    <t>Bruneau-Grand View Jt</t>
  </si>
  <si>
    <t>Homedale Joint</t>
  </si>
  <si>
    <t>Payette Joint</t>
  </si>
  <si>
    <t>New Plymouth</t>
  </si>
  <si>
    <t>Fruitland</t>
  </si>
  <si>
    <t>American Falls Joint</t>
  </si>
  <si>
    <t>Rockland</t>
  </si>
  <si>
    <t>Arbon Elementary</t>
  </si>
  <si>
    <t>Kellogg Joint</t>
  </si>
  <si>
    <t>Mullan</t>
  </si>
  <si>
    <t>Wallace</t>
  </si>
  <si>
    <t>Avery</t>
  </si>
  <si>
    <t>Teton County</t>
  </si>
  <si>
    <t>Twin Falls</t>
  </si>
  <si>
    <t>Buhl Joint</t>
  </si>
  <si>
    <t>Filer</t>
  </si>
  <si>
    <t>Kimberly</t>
  </si>
  <si>
    <t>Hansen</t>
  </si>
  <si>
    <t>Three Creek Jt Elem</t>
  </si>
  <si>
    <t>Castleford Joint</t>
  </si>
  <si>
    <t>Murtaugh Joint</t>
  </si>
  <si>
    <t>McCall-Donnelly Joint</t>
  </si>
  <si>
    <t>Cascade</t>
  </si>
  <si>
    <t>Weiser</t>
  </si>
  <si>
    <t>Cambridge Joint</t>
  </si>
  <si>
    <t>Midvale</t>
  </si>
  <si>
    <t xml:space="preserve">Total </t>
  </si>
  <si>
    <t xml:space="preserve">Market Value
including
Urban Renewal
Increment Value
(3)
</t>
  </si>
  <si>
    <t xml:space="preserve">COSSA (c)
Tuition (t)
Judgement (j)
(8)
</t>
  </si>
  <si>
    <t/>
  </si>
  <si>
    <t>Market Values by County</t>
  </si>
  <si>
    <t>blank</t>
  </si>
  <si>
    <t>COUNTY</t>
  </si>
  <si>
    <t>DIST. NO.</t>
  </si>
  <si>
    <t>LOCATION</t>
  </si>
  <si>
    <t>VALUATION</t>
  </si>
  <si>
    <t>ADA</t>
  </si>
  <si>
    <t>001</t>
  </si>
  <si>
    <t>002</t>
  </si>
  <si>
    <t>Meridian Joint</t>
  </si>
  <si>
    <t>003</t>
  </si>
  <si>
    <t>ADAMS</t>
  </si>
  <si>
    <t>011</t>
  </si>
  <si>
    <t>013</t>
  </si>
  <si>
    <t>BANNOCK</t>
  </si>
  <si>
    <t>021</t>
  </si>
  <si>
    <t>025</t>
  </si>
  <si>
    <t>BEAR LAKE</t>
  </si>
  <si>
    <t>033</t>
  </si>
  <si>
    <t>BENEWAH</t>
  </si>
  <si>
    <t>041</t>
  </si>
  <si>
    <t>044</t>
  </si>
  <si>
    <t>Plummer/Worley Joint</t>
  </si>
  <si>
    <t>BINGHAM</t>
  </si>
  <si>
    <t>052</t>
  </si>
  <si>
    <t>055</t>
  </si>
  <si>
    <t>058</t>
  </si>
  <si>
    <t>059</t>
  </si>
  <si>
    <t>060</t>
  </si>
  <si>
    <t>093</t>
  </si>
  <si>
    <t>BLAINE</t>
  </si>
  <si>
    <t>061</t>
  </si>
  <si>
    <t>BOISE</t>
  </si>
  <si>
    <t>071</t>
  </si>
  <si>
    <t>072</t>
  </si>
  <si>
    <t>073</t>
  </si>
  <si>
    <t>BONNER</t>
  </si>
  <si>
    <t>083</t>
  </si>
  <si>
    <t>084</t>
  </si>
  <si>
    <t>Lakeland</t>
  </si>
  <si>
    <t>BONNEVILLE</t>
  </si>
  <si>
    <t>091</t>
  </si>
  <si>
    <t>092</t>
  </si>
  <si>
    <t>Swan Valley Elementary</t>
  </si>
  <si>
    <t xml:space="preserve">Bonneville Joint </t>
  </si>
  <si>
    <t>BOUNDARY</t>
  </si>
  <si>
    <t>BUTTE</t>
  </si>
  <si>
    <t>CAMAS</t>
  </si>
  <si>
    <t>CANYON</t>
  </si>
  <si>
    <t>CARIBOU</t>
  </si>
  <si>
    <t>CASSIA</t>
  </si>
  <si>
    <t>Minidoka County Joint</t>
  </si>
  <si>
    <t>CLARK</t>
  </si>
  <si>
    <t>CLEARWATER</t>
  </si>
  <si>
    <t>CUSTER</t>
  </si>
  <si>
    <t>ELMORE</t>
  </si>
  <si>
    <t>Bruneau-Grand View Joint</t>
  </si>
  <si>
    <t>FRANKLIN</t>
  </si>
  <si>
    <t>FREMONT</t>
  </si>
  <si>
    <t>GEM</t>
  </si>
  <si>
    <t>GOODING</t>
  </si>
  <si>
    <t>IDAHO</t>
  </si>
  <si>
    <t>JEFFERSON</t>
  </si>
  <si>
    <t>Jefferson County Joint</t>
  </si>
  <si>
    <t>JEROME</t>
  </si>
  <si>
    <t>KOOTENAI</t>
  </si>
  <si>
    <t>Coeur d'Alene</t>
  </si>
  <si>
    <t>LATAH</t>
  </si>
  <si>
    <t>LEMHI</t>
  </si>
  <si>
    <t>LEWIS</t>
  </si>
  <si>
    <t>LINCOLN</t>
  </si>
  <si>
    <t>MADISON</t>
  </si>
  <si>
    <t>MINIDOKA</t>
  </si>
  <si>
    <t>NEZPERCE</t>
  </si>
  <si>
    <t>ONEIDA</t>
  </si>
  <si>
    <t>OWYHEE</t>
  </si>
  <si>
    <t>Pleasant Valley Elementary</t>
  </si>
  <si>
    <t>Three Creek Joint Elementary</t>
  </si>
  <si>
    <t>PAYETTE</t>
  </si>
  <si>
    <t>POWER</t>
  </si>
  <si>
    <t>SHOSHONE</t>
  </si>
  <si>
    <t>TETON</t>
  </si>
  <si>
    <t>TWIN FALLS</t>
  </si>
  <si>
    <t>VALLEY</t>
  </si>
  <si>
    <t>WASHINGTON</t>
  </si>
  <si>
    <t xml:space="preserve">Total: </t>
  </si>
  <si>
    <t>End of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</si>
</sst>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00"/>
    <numFmt numFmtId="165" formatCode="0.000000000"/>
    <numFmt numFmtId="166" formatCode="00000"/>
    <numFmt numFmtId="167" formatCode="#,##0.000000000_);\(#,##0.0000000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90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6" xfId="0" applyNumberFormat="1" applyFont="1" applyBorder="1"/>
    <xf numFmtId="165" fontId="3" fillId="0" borderId="6" xfId="0" applyNumberFormat="1" applyFont="1" applyBorder="1" applyAlignment="1">
      <alignment horizontal="center"/>
    </xf>
    <xf numFmtId="165" fontId="3" fillId="0" borderId="10" xfId="0" applyNumberFormat="1" applyFont="1" applyBorder="1"/>
    <xf numFmtId="165" fontId="3" fillId="0" borderId="0" xfId="0" applyNumberFormat="1" applyFont="1" applyBorder="1"/>
    <xf numFmtId="165" fontId="3" fillId="0" borderId="10" xfId="0" applyNumberFormat="1" applyFont="1" applyBorder="1" applyAlignment="1">
      <alignment horizontal="center"/>
    </xf>
    <xf numFmtId="0" fontId="3" fillId="0" borderId="0" xfId="0" applyFont="1" applyFill="1"/>
    <xf numFmtId="165" fontId="3" fillId="3" borderId="16" xfId="0" applyNumberFormat="1" applyFont="1" applyFill="1" applyBorder="1"/>
    <xf numFmtId="165" fontId="3" fillId="0" borderId="16" xfId="0" applyNumberFormat="1" applyFont="1" applyFill="1" applyBorder="1"/>
    <xf numFmtId="165" fontId="3" fillId="0" borderId="16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164" fontId="3" fillId="0" borderId="16" xfId="0" quotePrefix="1" applyNumberFormat="1" applyFont="1" applyFill="1" applyBorder="1" applyAlignment="1"/>
    <xf numFmtId="165" fontId="3" fillId="0" borderId="16" xfId="0" applyNumberFormat="1" applyFont="1" applyBorder="1"/>
    <xf numFmtId="165" fontId="3" fillId="0" borderId="16" xfId="0" applyNumberFormat="1" applyFont="1" applyBorder="1" applyAlignment="1">
      <alignment horizontal="center"/>
    </xf>
    <xf numFmtId="165" fontId="3" fillId="0" borderId="19" xfId="0" applyNumberFormat="1" applyFont="1" applyBorder="1"/>
    <xf numFmtId="0" fontId="3" fillId="0" borderId="0" xfId="0" applyFont="1" applyBorder="1"/>
    <xf numFmtId="164" fontId="3" fillId="0" borderId="16" xfId="0" applyNumberFormat="1" applyFont="1" applyFill="1" applyBorder="1" applyAlignment="1"/>
    <xf numFmtId="0" fontId="3" fillId="0" borderId="16" xfId="0" applyFont="1" applyBorder="1"/>
    <xf numFmtId="165" fontId="3" fillId="0" borderId="19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164" fontId="4" fillId="0" borderId="16" xfId="0" quotePrefix="1" applyNumberFormat="1" applyFont="1" applyFill="1" applyBorder="1" applyAlignment="1"/>
    <xf numFmtId="166" fontId="3" fillId="0" borderId="0" xfId="0" applyNumberFormat="1" applyFont="1" applyFill="1" applyBorder="1"/>
    <xf numFmtId="165" fontId="3" fillId="0" borderId="0" xfId="0" applyNumberFormat="1" applyFont="1" applyFill="1"/>
    <xf numFmtId="42" fontId="3" fillId="0" borderId="0" xfId="0" applyNumberFormat="1" applyFont="1" applyFill="1"/>
    <xf numFmtId="41" fontId="3" fillId="0" borderId="0" xfId="0" applyNumberFormat="1" applyFont="1" applyFill="1"/>
    <xf numFmtId="167" fontId="3" fillId="0" borderId="0" xfId="0" applyNumberFormat="1" applyFont="1"/>
    <xf numFmtId="164" fontId="3" fillId="0" borderId="14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vertical="center"/>
    </xf>
    <xf numFmtId="165" fontId="3" fillId="0" borderId="15" xfId="0" applyNumberFormat="1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0" fontId="3" fillId="0" borderId="16" xfId="0" applyFont="1" applyFill="1" applyBorder="1"/>
    <xf numFmtId="164" fontId="3" fillId="0" borderId="20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/>
    <xf numFmtId="165" fontId="3" fillId="3" borderId="21" xfId="0" applyNumberFormat="1" applyFont="1" applyFill="1" applyBorder="1"/>
    <xf numFmtId="165" fontId="3" fillId="0" borderId="21" xfId="0" applyNumberFormat="1" applyFont="1" applyBorder="1"/>
    <xf numFmtId="165" fontId="3" fillId="0" borderId="21" xfId="0" applyNumberFormat="1" applyFont="1" applyBorder="1" applyAlignment="1">
      <alignment horizontal="center"/>
    </xf>
    <xf numFmtId="165" fontId="3" fillId="0" borderId="22" xfId="0" applyNumberFormat="1" applyFont="1" applyBorder="1"/>
    <xf numFmtId="0" fontId="3" fillId="0" borderId="2" xfId="0" applyFont="1" applyBorder="1"/>
    <xf numFmtId="164" fontId="3" fillId="0" borderId="23" xfId="0" applyNumberFormat="1" applyFont="1" applyBorder="1" applyAlignment="1"/>
    <xf numFmtId="42" fontId="3" fillId="0" borderId="23" xfId="0" applyNumberFormat="1" applyFont="1" applyBorder="1"/>
    <xf numFmtId="42" fontId="4" fillId="0" borderId="23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horizontal="center"/>
    </xf>
    <xf numFmtId="0" fontId="3" fillId="0" borderId="3" xfId="0" applyFont="1" applyBorder="1"/>
    <xf numFmtId="165" fontId="3" fillId="0" borderId="0" xfId="0" applyNumberFormat="1" applyFont="1"/>
    <xf numFmtId="0" fontId="3" fillId="0" borderId="1" xfId="0" applyFont="1" applyFill="1" applyBorder="1" applyAlignment="1">
      <alignment horizontal="center" wrapText="1"/>
    </xf>
    <xf numFmtId="42" fontId="3" fillId="0" borderId="0" xfId="0" applyNumberFormat="1" applyFont="1"/>
    <xf numFmtId="3" fontId="3" fillId="0" borderId="0" xfId="0" applyNumberFormat="1" applyFont="1"/>
    <xf numFmtId="164" fontId="3" fillId="0" borderId="23" xfId="0" applyNumberFormat="1" applyFont="1" applyBorder="1"/>
    <xf numFmtId="42" fontId="3" fillId="0" borderId="23" xfId="0" applyNumberFormat="1" applyFont="1" applyBorder="1" applyAlignment="1">
      <alignment horizontal="center"/>
    </xf>
    <xf numFmtId="42" fontId="3" fillId="0" borderId="23" xfId="0" applyNumberFormat="1" applyFont="1" applyFill="1" applyBorder="1"/>
    <xf numFmtId="42" fontId="3" fillId="0" borderId="3" xfId="0" applyNumberFormat="1" applyFont="1" applyFill="1" applyBorder="1"/>
    <xf numFmtId="0" fontId="7" fillId="0" borderId="0" xfId="0" applyFont="1"/>
    <xf numFmtId="0" fontId="8" fillId="0" borderId="0" xfId="0" applyFont="1"/>
    <xf numFmtId="0" fontId="9" fillId="0" borderId="24" xfId="0" applyFont="1" applyBorder="1"/>
    <xf numFmtId="0" fontId="7" fillId="0" borderId="0" xfId="2" applyFont="1" applyFill="1"/>
    <xf numFmtId="1" fontId="7" fillId="0" borderId="0" xfId="2" quotePrefix="1" applyNumberFormat="1" applyFont="1" applyFill="1" applyAlignment="1">
      <alignment horizontal="center"/>
    </xf>
    <xf numFmtId="3" fontId="3" fillId="0" borderId="0" xfId="2" applyNumberFormat="1" applyFont="1" applyFill="1" applyBorder="1" applyAlignment="1" applyProtection="1"/>
    <xf numFmtId="0" fontId="10" fillId="0" borderId="0" xfId="2" applyFont="1" applyFill="1"/>
    <xf numFmtId="0" fontId="7" fillId="0" borderId="0" xfId="2" quotePrefix="1" applyFont="1" applyFill="1" applyAlignment="1">
      <alignment horizontal="center"/>
    </xf>
    <xf numFmtId="0" fontId="7" fillId="0" borderId="0" xfId="2" applyFont="1" applyFill="1" applyAlignment="1">
      <alignment horizontal="center"/>
    </xf>
    <xf numFmtId="3" fontId="3" fillId="0" borderId="0" xfId="2" applyNumberFormat="1" applyFont="1" applyFill="1" applyBorder="1" applyAlignment="1"/>
    <xf numFmtId="3" fontId="3" fillId="0" borderId="0" xfId="2" applyNumberFormat="1" applyFont="1" applyFill="1" applyBorder="1"/>
    <xf numFmtId="1" fontId="7" fillId="0" borderId="0" xfId="2" applyNumberFormat="1" applyFont="1" applyFill="1" applyAlignment="1">
      <alignment horizontal="center"/>
    </xf>
    <xf numFmtId="3" fontId="3" fillId="0" borderId="0" xfId="2" quotePrefix="1" applyNumberFormat="1" applyFont="1" applyFill="1" applyBorder="1" applyAlignment="1"/>
    <xf numFmtId="0" fontId="9" fillId="0" borderId="0" xfId="0" applyFont="1"/>
    <xf numFmtId="44" fontId="0" fillId="0" borderId="25" xfId="1" applyFont="1" applyBorder="1"/>
    <xf numFmtId="44" fontId="0" fillId="0" borderId="0" xfId="1" applyFont="1" applyBorder="1"/>
    <xf numFmtId="0" fontId="3" fillId="0" borderId="0" xfId="2" applyFont="1" applyFill="1"/>
    <xf numFmtId="0" fontId="11" fillId="0" borderId="0" xfId="0" applyFont="1"/>
    <xf numFmtId="0" fontId="2" fillId="4" borderId="0" xfId="0" applyFont="1" applyFill="1"/>
    <xf numFmtId="42" fontId="3" fillId="0" borderId="6" xfId="0" applyNumberFormat="1" applyFont="1" applyBorder="1" applyAlignment="1"/>
    <xf numFmtId="42" fontId="3" fillId="0" borderId="16" xfId="0" applyNumberFormat="1" applyFont="1" applyBorder="1" applyAlignment="1"/>
    <xf numFmtId="41" fontId="3" fillId="0" borderId="16" xfId="0" applyNumberFormat="1" applyFont="1" applyBorder="1" applyAlignment="1"/>
    <xf numFmtId="41" fontId="3" fillId="0" borderId="16" xfId="0" applyNumberFormat="1" applyFont="1" applyFill="1" applyBorder="1" applyAlignment="1"/>
    <xf numFmtId="0" fontId="3" fillId="3" borderId="16" xfId="0" applyFont="1" applyFill="1" applyBorder="1"/>
    <xf numFmtId="41" fontId="3" fillId="0" borderId="16" xfId="0" applyNumberFormat="1" applyFont="1" applyBorder="1"/>
    <xf numFmtId="41" fontId="3" fillId="0" borderId="21" xfId="0" applyNumberFormat="1" applyFont="1" applyBorder="1" applyAlignment="1"/>
    <xf numFmtId="41" fontId="3" fillId="0" borderId="6" xfId="0" applyNumberFormat="1" applyFont="1" applyBorder="1" applyAlignment="1"/>
    <xf numFmtId="42" fontId="3" fillId="0" borderId="6" xfId="0" applyNumberFormat="1" applyFont="1" applyFill="1" applyBorder="1"/>
    <xf numFmtId="42" fontId="3" fillId="0" borderId="6" xfId="0" applyNumberFormat="1" applyFont="1" applyBorder="1"/>
    <xf numFmtId="42" fontId="3" fillId="0" borderId="6" xfId="0" applyNumberFormat="1" applyFont="1" applyBorder="1" applyAlignment="1">
      <alignment horizontal="center"/>
    </xf>
    <xf numFmtId="41" fontId="3" fillId="0" borderId="16" xfId="0" applyNumberFormat="1" applyFont="1" applyFill="1" applyBorder="1"/>
    <xf numFmtId="42" fontId="3" fillId="0" borderId="16" xfId="0" applyNumberFormat="1" applyFont="1" applyBorder="1" applyAlignment="1">
      <alignment horizontal="center"/>
    </xf>
    <xf numFmtId="41" fontId="3" fillId="3" borderId="16" xfId="0" applyNumberFormat="1" applyFont="1" applyFill="1" applyBorder="1"/>
    <xf numFmtId="41" fontId="3" fillId="0" borderId="19" xfId="0" applyNumberFormat="1" applyFont="1" applyFill="1" applyBorder="1"/>
    <xf numFmtId="42" fontId="3" fillId="0" borderId="16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16" xfId="0" quotePrefix="1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horizontal="center" vertical="center"/>
    </xf>
    <xf numFmtId="41" fontId="3" fillId="0" borderId="19" xfId="0" applyNumberFormat="1" applyFont="1" applyFill="1" applyBorder="1" applyAlignment="1">
      <alignment horizontal="center" vertical="center"/>
    </xf>
    <xf numFmtId="164" fontId="3" fillId="0" borderId="21" xfId="0" quotePrefix="1" applyNumberFormat="1" applyFont="1" applyFill="1" applyBorder="1" applyAlignment="1"/>
    <xf numFmtId="41" fontId="3" fillId="0" borderId="21" xfId="0" applyNumberFormat="1" applyFont="1" applyBorder="1"/>
    <xf numFmtId="41" fontId="3" fillId="3" borderId="21" xfId="0" applyNumberFormat="1" applyFont="1" applyFill="1" applyBorder="1"/>
    <xf numFmtId="42" fontId="3" fillId="0" borderId="21" xfId="0" applyNumberFormat="1" applyFont="1" applyBorder="1" applyAlignment="1">
      <alignment horizontal="center"/>
    </xf>
    <xf numFmtId="41" fontId="3" fillId="0" borderId="21" xfId="0" applyNumberFormat="1" applyFont="1" applyFill="1" applyBorder="1"/>
    <xf numFmtId="41" fontId="3" fillId="0" borderId="22" xfId="0" applyNumberFormat="1" applyFont="1" applyFill="1" applyBorder="1"/>
    <xf numFmtId="164" fontId="3" fillId="0" borderId="14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4" fontId="3" fillId="0" borderId="15" xfId="0" quotePrefix="1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1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65" fontId="3" fillId="0" borderId="15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164" fontId="3" fillId="0" borderId="15" xfId="0" applyNumberFormat="1" applyFont="1" applyFill="1" applyBorder="1" applyAlignment="1">
      <alignment horizontal="left" vertical="center"/>
    </xf>
    <xf numFmtId="164" fontId="3" fillId="0" borderId="9" xfId="0" applyNumberFormat="1" applyFont="1" applyFill="1" applyBorder="1" applyAlignment="1">
      <alignment horizontal="left" vertical="center"/>
    </xf>
    <xf numFmtId="164" fontId="3" fillId="0" borderId="15" xfId="0" quotePrefix="1" applyNumberFormat="1" applyFont="1" applyFill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vertical="center"/>
    </xf>
    <xf numFmtId="165" fontId="3" fillId="0" borderId="10" xfId="0" applyNumberFormat="1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vertical="center"/>
    </xf>
    <xf numFmtId="164" fontId="3" fillId="0" borderId="9" xfId="0" quotePrefix="1" applyNumberFormat="1" applyFont="1" applyFill="1" applyBorder="1" applyAlignment="1">
      <alignment vertical="center"/>
    </xf>
    <xf numFmtId="164" fontId="3" fillId="0" borderId="14" xfId="0" applyNumberFormat="1" applyFont="1" applyFill="1" applyBorder="1" applyAlignment="1">
      <alignment horizontal="left" vertical="center"/>
    </xf>
    <xf numFmtId="164" fontId="3" fillId="0" borderId="12" xfId="0" applyNumberFormat="1" applyFont="1" applyFill="1" applyBorder="1" applyAlignment="1">
      <alignment horizontal="left" vertical="center"/>
    </xf>
    <xf numFmtId="164" fontId="3" fillId="0" borderId="10" xfId="0" quotePrefix="1" applyNumberFormat="1" applyFont="1" applyFill="1" applyBorder="1" applyAlignment="1">
      <alignment horizontal="left" vertical="center"/>
    </xf>
    <xf numFmtId="165" fontId="3" fillId="0" borderId="10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3" fillId="0" borderId="10" xfId="0" quotePrefix="1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165" fontId="3" fillId="0" borderId="15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left" vertical="center"/>
    </xf>
    <xf numFmtId="164" fontId="3" fillId="0" borderId="9" xfId="0" quotePrefix="1" applyNumberFormat="1" applyFont="1" applyFill="1" applyBorder="1" applyAlignment="1">
      <alignment horizontal="left" vertical="center"/>
    </xf>
    <xf numFmtId="165" fontId="3" fillId="0" borderId="9" xfId="0" applyNumberFormat="1" applyFont="1" applyFill="1" applyBorder="1" applyAlignment="1">
      <alignment horizontal="right" vertical="center"/>
    </xf>
    <xf numFmtId="165" fontId="3" fillId="0" borderId="1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5" xfId="0" quotePrefix="1" applyNumberFormat="1" applyFont="1" applyFill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4" fontId="3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64" fontId="3" fillId="0" borderId="16" xfId="0" quotePrefix="1" applyNumberFormat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1" fontId="3" fillId="0" borderId="19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164" fontId="3" fillId="0" borderId="16" xfId="0" quotePrefix="1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vertical="center"/>
    </xf>
    <xf numFmtId="164" fontId="3" fillId="0" borderId="18" xfId="0" applyNumberFormat="1" applyFont="1" applyFill="1" applyBorder="1" applyAlignment="1">
      <alignment horizontal="left" vertical="center"/>
    </xf>
    <xf numFmtId="164" fontId="3" fillId="0" borderId="18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41" fontId="3" fillId="0" borderId="16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164" fontId="3" fillId="0" borderId="26" xfId="0" applyNumberFormat="1" applyFont="1" applyFill="1" applyBorder="1" applyAlignment="1">
      <alignment horizontal="center" vertical="center"/>
    </xf>
    <xf numFmtId="164" fontId="3" fillId="0" borderId="6" xfId="0" quotePrefix="1" applyNumberFormat="1" applyFont="1" applyFill="1" applyBorder="1" applyAlignment="1">
      <alignment vertical="center"/>
    </xf>
    <xf numFmtId="42" fontId="3" fillId="0" borderId="6" xfId="0" applyNumberFormat="1" applyFont="1" applyFill="1" applyBorder="1" applyAlignment="1">
      <alignment horizontal="center" vertical="center"/>
    </xf>
    <xf numFmtId="42" fontId="3" fillId="0" borderId="16" xfId="0" applyNumberFormat="1" applyFont="1" applyFill="1" applyBorder="1" applyAlignment="1">
      <alignment horizontal="center" vertical="center"/>
    </xf>
    <xf numFmtId="42" fontId="3" fillId="0" borderId="27" xfId="0" applyNumberFormat="1" applyFont="1" applyFill="1" applyBorder="1" applyAlignment="1">
      <alignment horizontal="center" vertical="center"/>
    </xf>
    <xf numFmtId="42" fontId="3" fillId="0" borderId="19" xfId="0" applyNumberFormat="1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Normal 3" xfId="2" xr:uid="{1110EDB4-6252-4AEC-A0DD-ED7F17CA4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BBB8-217B-41A3-AB4A-BF2AB01CC1BB}">
  <sheetPr codeName="Sheet1">
    <pageSetUpPr fitToPage="1"/>
  </sheetPr>
  <dimension ref="A1:R168"/>
  <sheetViews>
    <sheetView tabSelected="1" zoomScaleNormal="100" workbookViewId="0">
      <selection activeCell="A2" sqref="A2:B2"/>
    </sheetView>
  </sheetViews>
  <sheetFormatPr defaultRowHeight="12.75" x14ac:dyDescent="0.2"/>
  <cols>
    <col min="1" max="1" width="4" style="2" bestFit="1" customWidth="1"/>
    <col min="2" max="2" width="19.5703125" style="2" customWidth="1"/>
    <col min="3" max="3" width="17" style="2" bestFit="1" customWidth="1"/>
    <col min="4" max="4" width="17" style="2" customWidth="1"/>
    <col min="5" max="8" width="13.42578125" style="2" customWidth="1"/>
    <col min="9" max="9" width="13" style="2" customWidth="1"/>
    <col min="10" max="10" width="3.7109375" style="3" customWidth="1"/>
    <col min="11" max="14" width="13.42578125" style="2" customWidth="1"/>
    <col min="15" max="15" width="9.140625" style="2"/>
    <col min="16" max="16" width="11.5703125" style="2" bestFit="1" customWidth="1"/>
    <col min="17" max="17" width="9.140625" style="2"/>
    <col min="18" max="18" width="19" style="2" customWidth="1"/>
    <col min="19" max="256" width="9.140625" style="2"/>
    <col min="257" max="257" width="4" style="2" bestFit="1" customWidth="1"/>
    <col min="258" max="258" width="19.5703125" style="2" customWidth="1"/>
    <col min="259" max="259" width="17" style="2" bestFit="1" customWidth="1"/>
    <col min="260" max="260" width="17" style="2" customWidth="1"/>
    <col min="261" max="264" width="13.42578125" style="2" customWidth="1"/>
    <col min="265" max="265" width="13" style="2" customWidth="1"/>
    <col min="266" max="266" width="3.7109375" style="2" customWidth="1"/>
    <col min="267" max="270" width="13.42578125" style="2" customWidth="1"/>
    <col min="271" max="271" width="9.140625" style="2"/>
    <col min="272" max="272" width="11.5703125" style="2" bestFit="1" customWidth="1"/>
    <col min="273" max="273" width="9.140625" style="2"/>
    <col min="274" max="274" width="19" style="2" customWidth="1"/>
    <col min="275" max="512" width="9.140625" style="2"/>
    <col min="513" max="513" width="4" style="2" bestFit="1" customWidth="1"/>
    <col min="514" max="514" width="19.5703125" style="2" customWidth="1"/>
    <col min="515" max="515" width="17" style="2" bestFit="1" customWidth="1"/>
    <col min="516" max="516" width="17" style="2" customWidth="1"/>
    <col min="517" max="520" width="13.42578125" style="2" customWidth="1"/>
    <col min="521" max="521" width="13" style="2" customWidth="1"/>
    <col min="522" max="522" width="3.7109375" style="2" customWidth="1"/>
    <col min="523" max="526" width="13.42578125" style="2" customWidth="1"/>
    <col min="527" max="527" width="9.140625" style="2"/>
    <col min="528" max="528" width="11.5703125" style="2" bestFit="1" customWidth="1"/>
    <col min="529" max="529" width="9.140625" style="2"/>
    <col min="530" max="530" width="19" style="2" customWidth="1"/>
    <col min="531" max="768" width="9.140625" style="2"/>
    <col min="769" max="769" width="4" style="2" bestFit="1" customWidth="1"/>
    <col min="770" max="770" width="19.5703125" style="2" customWidth="1"/>
    <col min="771" max="771" width="17" style="2" bestFit="1" customWidth="1"/>
    <col min="772" max="772" width="17" style="2" customWidth="1"/>
    <col min="773" max="776" width="13.42578125" style="2" customWidth="1"/>
    <col min="777" max="777" width="13" style="2" customWidth="1"/>
    <col min="778" max="778" width="3.7109375" style="2" customWidth="1"/>
    <col min="779" max="782" width="13.42578125" style="2" customWidth="1"/>
    <col min="783" max="783" width="9.140625" style="2"/>
    <col min="784" max="784" width="11.5703125" style="2" bestFit="1" customWidth="1"/>
    <col min="785" max="785" width="9.140625" style="2"/>
    <col min="786" max="786" width="19" style="2" customWidth="1"/>
    <col min="787" max="1024" width="9.140625" style="2"/>
    <col min="1025" max="1025" width="4" style="2" bestFit="1" customWidth="1"/>
    <col min="1026" max="1026" width="19.5703125" style="2" customWidth="1"/>
    <col min="1027" max="1027" width="17" style="2" bestFit="1" customWidth="1"/>
    <col min="1028" max="1028" width="17" style="2" customWidth="1"/>
    <col min="1029" max="1032" width="13.42578125" style="2" customWidth="1"/>
    <col min="1033" max="1033" width="13" style="2" customWidth="1"/>
    <col min="1034" max="1034" width="3.7109375" style="2" customWidth="1"/>
    <col min="1035" max="1038" width="13.42578125" style="2" customWidth="1"/>
    <col min="1039" max="1039" width="9.140625" style="2"/>
    <col min="1040" max="1040" width="11.5703125" style="2" bestFit="1" customWidth="1"/>
    <col min="1041" max="1041" width="9.140625" style="2"/>
    <col min="1042" max="1042" width="19" style="2" customWidth="1"/>
    <col min="1043" max="1280" width="9.140625" style="2"/>
    <col min="1281" max="1281" width="4" style="2" bestFit="1" customWidth="1"/>
    <col min="1282" max="1282" width="19.5703125" style="2" customWidth="1"/>
    <col min="1283" max="1283" width="17" style="2" bestFit="1" customWidth="1"/>
    <col min="1284" max="1284" width="17" style="2" customWidth="1"/>
    <col min="1285" max="1288" width="13.42578125" style="2" customWidth="1"/>
    <col min="1289" max="1289" width="13" style="2" customWidth="1"/>
    <col min="1290" max="1290" width="3.7109375" style="2" customWidth="1"/>
    <col min="1291" max="1294" width="13.42578125" style="2" customWidth="1"/>
    <col min="1295" max="1295" width="9.140625" style="2"/>
    <col min="1296" max="1296" width="11.5703125" style="2" bestFit="1" customWidth="1"/>
    <col min="1297" max="1297" width="9.140625" style="2"/>
    <col min="1298" max="1298" width="19" style="2" customWidth="1"/>
    <col min="1299" max="1536" width="9.140625" style="2"/>
    <col min="1537" max="1537" width="4" style="2" bestFit="1" customWidth="1"/>
    <col min="1538" max="1538" width="19.5703125" style="2" customWidth="1"/>
    <col min="1539" max="1539" width="17" style="2" bestFit="1" customWidth="1"/>
    <col min="1540" max="1540" width="17" style="2" customWidth="1"/>
    <col min="1541" max="1544" width="13.42578125" style="2" customWidth="1"/>
    <col min="1545" max="1545" width="13" style="2" customWidth="1"/>
    <col min="1546" max="1546" width="3.7109375" style="2" customWidth="1"/>
    <col min="1547" max="1550" width="13.42578125" style="2" customWidth="1"/>
    <col min="1551" max="1551" width="9.140625" style="2"/>
    <col min="1552" max="1552" width="11.5703125" style="2" bestFit="1" customWidth="1"/>
    <col min="1553" max="1553" width="9.140625" style="2"/>
    <col min="1554" max="1554" width="19" style="2" customWidth="1"/>
    <col min="1555" max="1792" width="9.140625" style="2"/>
    <col min="1793" max="1793" width="4" style="2" bestFit="1" customWidth="1"/>
    <col min="1794" max="1794" width="19.5703125" style="2" customWidth="1"/>
    <col min="1795" max="1795" width="17" style="2" bestFit="1" customWidth="1"/>
    <col min="1796" max="1796" width="17" style="2" customWidth="1"/>
    <col min="1797" max="1800" width="13.42578125" style="2" customWidth="1"/>
    <col min="1801" max="1801" width="13" style="2" customWidth="1"/>
    <col min="1802" max="1802" width="3.7109375" style="2" customWidth="1"/>
    <col min="1803" max="1806" width="13.42578125" style="2" customWidth="1"/>
    <col min="1807" max="1807" width="9.140625" style="2"/>
    <col min="1808" max="1808" width="11.5703125" style="2" bestFit="1" customWidth="1"/>
    <col min="1809" max="1809" width="9.140625" style="2"/>
    <col min="1810" max="1810" width="19" style="2" customWidth="1"/>
    <col min="1811" max="2048" width="9.140625" style="2"/>
    <col min="2049" max="2049" width="4" style="2" bestFit="1" customWidth="1"/>
    <col min="2050" max="2050" width="19.5703125" style="2" customWidth="1"/>
    <col min="2051" max="2051" width="17" style="2" bestFit="1" customWidth="1"/>
    <col min="2052" max="2052" width="17" style="2" customWidth="1"/>
    <col min="2053" max="2056" width="13.42578125" style="2" customWidth="1"/>
    <col min="2057" max="2057" width="13" style="2" customWidth="1"/>
    <col min="2058" max="2058" width="3.7109375" style="2" customWidth="1"/>
    <col min="2059" max="2062" width="13.42578125" style="2" customWidth="1"/>
    <col min="2063" max="2063" width="9.140625" style="2"/>
    <col min="2064" max="2064" width="11.5703125" style="2" bestFit="1" customWidth="1"/>
    <col min="2065" max="2065" width="9.140625" style="2"/>
    <col min="2066" max="2066" width="19" style="2" customWidth="1"/>
    <col min="2067" max="2304" width="9.140625" style="2"/>
    <col min="2305" max="2305" width="4" style="2" bestFit="1" customWidth="1"/>
    <col min="2306" max="2306" width="19.5703125" style="2" customWidth="1"/>
    <col min="2307" max="2307" width="17" style="2" bestFit="1" customWidth="1"/>
    <col min="2308" max="2308" width="17" style="2" customWidth="1"/>
    <col min="2309" max="2312" width="13.42578125" style="2" customWidth="1"/>
    <col min="2313" max="2313" width="13" style="2" customWidth="1"/>
    <col min="2314" max="2314" width="3.7109375" style="2" customWidth="1"/>
    <col min="2315" max="2318" width="13.42578125" style="2" customWidth="1"/>
    <col min="2319" max="2319" width="9.140625" style="2"/>
    <col min="2320" max="2320" width="11.5703125" style="2" bestFit="1" customWidth="1"/>
    <col min="2321" max="2321" width="9.140625" style="2"/>
    <col min="2322" max="2322" width="19" style="2" customWidth="1"/>
    <col min="2323" max="2560" width="9.140625" style="2"/>
    <col min="2561" max="2561" width="4" style="2" bestFit="1" customWidth="1"/>
    <col min="2562" max="2562" width="19.5703125" style="2" customWidth="1"/>
    <col min="2563" max="2563" width="17" style="2" bestFit="1" customWidth="1"/>
    <col min="2564" max="2564" width="17" style="2" customWidth="1"/>
    <col min="2565" max="2568" width="13.42578125" style="2" customWidth="1"/>
    <col min="2569" max="2569" width="13" style="2" customWidth="1"/>
    <col min="2570" max="2570" width="3.7109375" style="2" customWidth="1"/>
    <col min="2571" max="2574" width="13.42578125" style="2" customWidth="1"/>
    <col min="2575" max="2575" width="9.140625" style="2"/>
    <col min="2576" max="2576" width="11.5703125" style="2" bestFit="1" customWidth="1"/>
    <col min="2577" max="2577" width="9.140625" style="2"/>
    <col min="2578" max="2578" width="19" style="2" customWidth="1"/>
    <col min="2579" max="2816" width="9.140625" style="2"/>
    <col min="2817" max="2817" width="4" style="2" bestFit="1" customWidth="1"/>
    <col min="2818" max="2818" width="19.5703125" style="2" customWidth="1"/>
    <col min="2819" max="2819" width="17" style="2" bestFit="1" customWidth="1"/>
    <col min="2820" max="2820" width="17" style="2" customWidth="1"/>
    <col min="2821" max="2824" width="13.42578125" style="2" customWidth="1"/>
    <col min="2825" max="2825" width="13" style="2" customWidth="1"/>
    <col min="2826" max="2826" width="3.7109375" style="2" customWidth="1"/>
    <col min="2827" max="2830" width="13.42578125" style="2" customWidth="1"/>
    <col min="2831" max="2831" width="9.140625" style="2"/>
    <col min="2832" max="2832" width="11.5703125" style="2" bestFit="1" customWidth="1"/>
    <col min="2833" max="2833" width="9.140625" style="2"/>
    <col min="2834" max="2834" width="19" style="2" customWidth="1"/>
    <col min="2835" max="3072" width="9.140625" style="2"/>
    <col min="3073" max="3073" width="4" style="2" bestFit="1" customWidth="1"/>
    <col min="3074" max="3074" width="19.5703125" style="2" customWidth="1"/>
    <col min="3075" max="3075" width="17" style="2" bestFit="1" customWidth="1"/>
    <col min="3076" max="3076" width="17" style="2" customWidth="1"/>
    <col min="3077" max="3080" width="13.42578125" style="2" customWidth="1"/>
    <col min="3081" max="3081" width="13" style="2" customWidth="1"/>
    <col min="3082" max="3082" width="3.7109375" style="2" customWidth="1"/>
    <col min="3083" max="3086" width="13.42578125" style="2" customWidth="1"/>
    <col min="3087" max="3087" width="9.140625" style="2"/>
    <col min="3088" max="3088" width="11.5703125" style="2" bestFit="1" customWidth="1"/>
    <col min="3089" max="3089" width="9.140625" style="2"/>
    <col min="3090" max="3090" width="19" style="2" customWidth="1"/>
    <col min="3091" max="3328" width="9.140625" style="2"/>
    <col min="3329" max="3329" width="4" style="2" bestFit="1" customWidth="1"/>
    <col min="3330" max="3330" width="19.5703125" style="2" customWidth="1"/>
    <col min="3331" max="3331" width="17" style="2" bestFit="1" customWidth="1"/>
    <col min="3332" max="3332" width="17" style="2" customWidth="1"/>
    <col min="3333" max="3336" width="13.42578125" style="2" customWidth="1"/>
    <col min="3337" max="3337" width="13" style="2" customWidth="1"/>
    <col min="3338" max="3338" width="3.7109375" style="2" customWidth="1"/>
    <col min="3339" max="3342" width="13.42578125" style="2" customWidth="1"/>
    <col min="3343" max="3343" width="9.140625" style="2"/>
    <col min="3344" max="3344" width="11.5703125" style="2" bestFit="1" customWidth="1"/>
    <col min="3345" max="3345" width="9.140625" style="2"/>
    <col min="3346" max="3346" width="19" style="2" customWidth="1"/>
    <col min="3347" max="3584" width="9.140625" style="2"/>
    <col min="3585" max="3585" width="4" style="2" bestFit="1" customWidth="1"/>
    <col min="3586" max="3586" width="19.5703125" style="2" customWidth="1"/>
    <col min="3587" max="3587" width="17" style="2" bestFit="1" customWidth="1"/>
    <col min="3588" max="3588" width="17" style="2" customWidth="1"/>
    <col min="3589" max="3592" width="13.42578125" style="2" customWidth="1"/>
    <col min="3593" max="3593" width="13" style="2" customWidth="1"/>
    <col min="3594" max="3594" width="3.7109375" style="2" customWidth="1"/>
    <col min="3595" max="3598" width="13.42578125" style="2" customWidth="1"/>
    <col min="3599" max="3599" width="9.140625" style="2"/>
    <col min="3600" max="3600" width="11.5703125" style="2" bestFit="1" customWidth="1"/>
    <col min="3601" max="3601" width="9.140625" style="2"/>
    <col min="3602" max="3602" width="19" style="2" customWidth="1"/>
    <col min="3603" max="3840" width="9.140625" style="2"/>
    <col min="3841" max="3841" width="4" style="2" bestFit="1" customWidth="1"/>
    <col min="3842" max="3842" width="19.5703125" style="2" customWidth="1"/>
    <col min="3843" max="3843" width="17" style="2" bestFit="1" customWidth="1"/>
    <col min="3844" max="3844" width="17" style="2" customWidth="1"/>
    <col min="3845" max="3848" width="13.42578125" style="2" customWidth="1"/>
    <col min="3849" max="3849" width="13" style="2" customWidth="1"/>
    <col min="3850" max="3850" width="3.7109375" style="2" customWidth="1"/>
    <col min="3851" max="3854" width="13.42578125" style="2" customWidth="1"/>
    <col min="3855" max="3855" width="9.140625" style="2"/>
    <col min="3856" max="3856" width="11.5703125" style="2" bestFit="1" customWidth="1"/>
    <col min="3857" max="3857" width="9.140625" style="2"/>
    <col min="3858" max="3858" width="19" style="2" customWidth="1"/>
    <col min="3859" max="4096" width="9.140625" style="2"/>
    <col min="4097" max="4097" width="4" style="2" bestFit="1" customWidth="1"/>
    <col min="4098" max="4098" width="19.5703125" style="2" customWidth="1"/>
    <col min="4099" max="4099" width="17" style="2" bestFit="1" customWidth="1"/>
    <col min="4100" max="4100" width="17" style="2" customWidth="1"/>
    <col min="4101" max="4104" width="13.42578125" style="2" customWidth="1"/>
    <col min="4105" max="4105" width="13" style="2" customWidth="1"/>
    <col min="4106" max="4106" width="3.7109375" style="2" customWidth="1"/>
    <col min="4107" max="4110" width="13.42578125" style="2" customWidth="1"/>
    <col min="4111" max="4111" width="9.140625" style="2"/>
    <col min="4112" max="4112" width="11.5703125" style="2" bestFit="1" customWidth="1"/>
    <col min="4113" max="4113" width="9.140625" style="2"/>
    <col min="4114" max="4114" width="19" style="2" customWidth="1"/>
    <col min="4115" max="4352" width="9.140625" style="2"/>
    <col min="4353" max="4353" width="4" style="2" bestFit="1" customWidth="1"/>
    <col min="4354" max="4354" width="19.5703125" style="2" customWidth="1"/>
    <col min="4355" max="4355" width="17" style="2" bestFit="1" customWidth="1"/>
    <col min="4356" max="4356" width="17" style="2" customWidth="1"/>
    <col min="4357" max="4360" width="13.42578125" style="2" customWidth="1"/>
    <col min="4361" max="4361" width="13" style="2" customWidth="1"/>
    <col min="4362" max="4362" width="3.7109375" style="2" customWidth="1"/>
    <col min="4363" max="4366" width="13.42578125" style="2" customWidth="1"/>
    <col min="4367" max="4367" width="9.140625" style="2"/>
    <col min="4368" max="4368" width="11.5703125" style="2" bestFit="1" customWidth="1"/>
    <col min="4369" max="4369" width="9.140625" style="2"/>
    <col min="4370" max="4370" width="19" style="2" customWidth="1"/>
    <col min="4371" max="4608" width="9.140625" style="2"/>
    <col min="4609" max="4609" width="4" style="2" bestFit="1" customWidth="1"/>
    <col min="4610" max="4610" width="19.5703125" style="2" customWidth="1"/>
    <col min="4611" max="4611" width="17" style="2" bestFit="1" customWidth="1"/>
    <col min="4612" max="4612" width="17" style="2" customWidth="1"/>
    <col min="4613" max="4616" width="13.42578125" style="2" customWidth="1"/>
    <col min="4617" max="4617" width="13" style="2" customWidth="1"/>
    <col min="4618" max="4618" width="3.7109375" style="2" customWidth="1"/>
    <col min="4619" max="4622" width="13.42578125" style="2" customWidth="1"/>
    <col min="4623" max="4623" width="9.140625" style="2"/>
    <col min="4624" max="4624" width="11.5703125" style="2" bestFit="1" customWidth="1"/>
    <col min="4625" max="4625" width="9.140625" style="2"/>
    <col min="4626" max="4626" width="19" style="2" customWidth="1"/>
    <col min="4627" max="4864" width="9.140625" style="2"/>
    <col min="4865" max="4865" width="4" style="2" bestFit="1" customWidth="1"/>
    <col min="4866" max="4866" width="19.5703125" style="2" customWidth="1"/>
    <col min="4867" max="4867" width="17" style="2" bestFit="1" customWidth="1"/>
    <col min="4868" max="4868" width="17" style="2" customWidth="1"/>
    <col min="4869" max="4872" width="13.42578125" style="2" customWidth="1"/>
    <col min="4873" max="4873" width="13" style="2" customWidth="1"/>
    <col min="4874" max="4874" width="3.7109375" style="2" customWidth="1"/>
    <col min="4875" max="4878" width="13.42578125" style="2" customWidth="1"/>
    <col min="4879" max="4879" width="9.140625" style="2"/>
    <col min="4880" max="4880" width="11.5703125" style="2" bestFit="1" customWidth="1"/>
    <col min="4881" max="4881" width="9.140625" style="2"/>
    <col min="4882" max="4882" width="19" style="2" customWidth="1"/>
    <col min="4883" max="5120" width="9.140625" style="2"/>
    <col min="5121" max="5121" width="4" style="2" bestFit="1" customWidth="1"/>
    <col min="5122" max="5122" width="19.5703125" style="2" customWidth="1"/>
    <col min="5123" max="5123" width="17" style="2" bestFit="1" customWidth="1"/>
    <col min="5124" max="5124" width="17" style="2" customWidth="1"/>
    <col min="5125" max="5128" width="13.42578125" style="2" customWidth="1"/>
    <col min="5129" max="5129" width="13" style="2" customWidth="1"/>
    <col min="5130" max="5130" width="3.7109375" style="2" customWidth="1"/>
    <col min="5131" max="5134" width="13.42578125" style="2" customWidth="1"/>
    <col min="5135" max="5135" width="9.140625" style="2"/>
    <col min="5136" max="5136" width="11.5703125" style="2" bestFit="1" customWidth="1"/>
    <col min="5137" max="5137" width="9.140625" style="2"/>
    <col min="5138" max="5138" width="19" style="2" customWidth="1"/>
    <col min="5139" max="5376" width="9.140625" style="2"/>
    <col min="5377" max="5377" width="4" style="2" bestFit="1" customWidth="1"/>
    <col min="5378" max="5378" width="19.5703125" style="2" customWidth="1"/>
    <col min="5379" max="5379" width="17" style="2" bestFit="1" customWidth="1"/>
    <col min="5380" max="5380" width="17" style="2" customWidth="1"/>
    <col min="5381" max="5384" width="13.42578125" style="2" customWidth="1"/>
    <col min="5385" max="5385" width="13" style="2" customWidth="1"/>
    <col min="5386" max="5386" width="3.7109375" style="2" customWidth="1"/>
    <col min="5387" max="5390" width="13.42578125" style="2" customWidth="1"/>
    <col min="5391" max="5391" width="9.140625" style="2"/>
    <col min="5392" max="5392" width="11.5703125" style="2" bestFit="1" customWidth="1"/>
    <col min="5393" max="5393" width="9.140625" style="2"/>
    <col min="5394" max="5394" width="19" style="2" customWidth="1"/>
    <col min="5395" max="5632" width="9.140625" style="2"/>
    <col min="5633" max="5633" width="4" style="2" bestFit="1" customWidth="1"/>
    <col min="5634" max="5634" width="19.5703125" style="2" customWidth="1"/>
    <col min="5635" max="5635" width="17" style="2" bestFit="1" customWidth="1"/>
    <col min="5636" max="5636" width="17" style="2" customWidth="1"/>
    <col min="5637" max="5640" width="13.42578125" style="2" customWidth="1"/>
    <col min="5641" max="5641" width="13" style="2" customWidth="1"/>
    <col min="5642" max="5642" width="3.7109375" style="2" customWidth="1"/>
    <col min="5643" max="5646" width="13.42578125" style="2" customWidth="1"/>
    <col min="5647" max="5647" width="9.140625" style="2"/>
    <col min="5648" max="5648" width="11.5703125" style="2" bestFit="1" customWidth="1"/>
    <col min="5649" max="5649" width="9.140625" style="2"/>
    <col min="5650" max="5650" width="19" style="2" customWidth="1"/>
    <col min="5651" max="5888" width="9.140625" style="2"/>
    <col min="5889" max="5889" width="4" style="2" bestFit="1" customWidth="1"/>
    <col min="5890" max="5890" width="19.5703125" style="2" customWidth="1"/>
    <col min="5891" max="5891" width="17" style="2" bestFit="1" customWidth="1"/>
    <col min="5892" max="5892" width="17" style="2" customWidth="1"/>
    <col min="5893" max="5896" width="13.42578125" style="2" customWidth="1"/>
    <col min="5897" max="5897" width="13" style="2" customWidth="1"/>
    <col min="5898" max="5898" width="3.7109375" style="2" customWidth="1"/>
    <col min="5899" max="5902" width="13.42578125" style="2" customWidth="1"/>
    <col min="5903" max="5903" width="9.140625" style="2"/>
    <col min="5904" max="5904" width="11.5703125" style="2" bestFit="1" customWidth="1"/>
    <col min="5905" max="5905" width="9.140625" style="2"/>
    <col min="5906" max="5906" width="19" style="2" customWidth="1"/>
    <col min="5907" max="6144" width="9.140625" style="2"/>
    <col min="6145" max="6145" width="4" style="2" bestFit="1" customWidth="1"/>
    <col min="6146" max="6146" width="19.5703125" style="2" customWidth="1"/>
    <col min="6147" max="6147" width="17" style="2" bestFit="1" customWidth="1"/>
    <col min="6148" max="6148" width="17" style="2" customWidth="1"/>
    <col min="6149" max="6152" width="13.42578125" style="2" customWidth="1"/>
    <col min="6153" max="6153" width="13" style="2" customWidth="1"/>
    <col min="6154" max="6154" width="3.7109375" style="2" customWidth="1"/>
    <col min="6155" max="6158" width="13.42578125" style="2" customWidth="1"/>
    <col min="6159" max="6159" width="9.140625" style="2"/>
    <col min="6160" max="6160" width="11.5703125" style="2" bestFit="1" customWidth="1"/>
    <col min="6161" max="6161" width="9.140625" style="2"/>
    <col min="6162" max="6162" width="19" style="2" customWidth="1"/>
    <col min="6163" max="6400" width="9.140625" style="2"/>
    <col min="6401" max="6401" width="4" style="2" bestFit="1" customWidth="1"/>
    <col min="6402" max="6402" width="19.5703125" style="2" customWidth="1"/>
    <col min="6403" max="6403" width="17" style="2" bestFit="1" customWidth="1"/>
    <col min="6404" max="6404" width="17" style="2" customWidth="1"/>
    <col min="6405" max="6408" width="13.42578125" style="2" customWidth="1"/>
    <col min="6409" max="6409" width="13" style="2" customWidth="1"/>
    <col min="6410" max="6410" width="3.7109375" style="2" customWidth="1"/>
    <col min="6411" max="6414" width="13.42578125" style="2" customWidth="1"/>
    <col min="6415" max="6415" width="9.140625" style="2"/>
    <col min="6416" max="6416" width="11.5703125" style="2" bestFit="1" customWidth="1"/>
    <col min="6417" max="6417" width="9.140625" style="2"/>
    <col min="6418" max="6418" width="19" style="2" customWidth="1"/>
    <col min="6419" max="6656" width="9.140625" style="2"/>
    <col min="6657" max="6657" width="4" style="2" bestFit="1" customWidth="1"/>
    <col min="6658" max="6658" width="19.5703125" style="2" customWidth="1"/>
    <col min="6659" max="6659" width="17" style="2" bestFit="1" customWidth="1"/>
    <col min="6660" max="6660" width="17" style="2" customWidth="1"/>
    <col min="6661" max="6664" width="13.42578125" style="2" customWidth="1"/>
    <col min="6665" max="6665" width="13" style="2" customWidth="1"/>
    <col min="6666" max="6666" width="3.7109375" style="2" customWidth="1"/>
    <col min="6667" max="6670" width="13.42578125" style="2" customWidth="1"/>
    <col min="6671" max="6671" width="9.140625" style="2"/>
    <col min="6672" max="6672" width="11.5703125" style="2" bestFit="1" customWidth="1"/>
    <col min="6673" max="6673" width="9.140625" style="2"/>
    <col min="6674" max="6674" width="19" style="2" customWidth="1"/>
    <col min="6675" max="6912" width="9.140625" style="2"/>
    <col min="6913" max="6913" width="4" style="2" bestFit="1" customWidth="1"/>
    <col min="6914" max="6914" width="19.5703125" style="2" customWidth="1"/>
    <col min="6915" max="6915" width="17" style="2" bestFit="1" customWidth="1"/>
    <col min="6916" max="6916" width="17" style="2" customWidth="1"/>
    <col min="6917" max="6920" width="13.42578125" style="2" customWidth="1"/>
    <col min="6921" max="6921" width="13" style="2" customWidth="1"/>
    <col min="6922" max="6922" width="3.7109375" style="2" customWidth="1"/>
    <col min="6923" max="6926" width="13.42578125" style="2" customWidth="1"/>
    <col min="6927" max="6927" width="9.140625" style="2"/>
    <col min="6928" max="6928" width="11.5703125" style="2" bestFit="1" customWidth="1"/>
    <col min="6929" max="6929" width="9.140625" style="2"/>
    <col min="6930" max="6930" width="19" style="2" customWidth="1"/>
    <col min="6931" max="7168" width="9.140625" style="2"/>
    <col min="7169" max="7169" width="4" style="2" bestFit="1" customWidth="1"/>
    <col min="7170" max="7170" width="19.5703125" style="2" customWidth="1"/>
    <col min="7171" max="7171" width="17" style="2" bestFit="1" customWidth="1"/>
    <col min="7172" max="7172" width="17" style="2" customWidth="1"/>
    <col min="7173" max="7176" width="13.42578125" style="2" customWidth="1"/>
    <col min="7177" max="7177" width="13" style="2" customWidth="1"/>
    <col min="7178" max="7178" width="3.7109375" style="2" customWidth="1"/>
    <col min="7179" max="7182" width="13.42578125" style="2" customWidth="1"/>
    <col min="7183" max="7183" width="9.140625" style="2"/>
    <col min="7184" max="7184" width="11.5703125" style="2" bestFit="1" customWidth="1"/>
    <col min="7185" max="7185" width="9.140625" style="2"/>
    <col min="7186" max="7186" width="19" style="2" customWidth="1"/>
    <col min="7187" max="7424" width="9.140625" style="2"/>
    <col min="7425" max="7425" width="4" style="2" bestFit="1" customWidth="1"/>
    <col min="7426" max="7426" width="19.5703125" style="2" customWidth="1"/>
    <col min="7427" max="7427" width="17" style="2" bestFit="1" customWidth="1"/>
    <col min="7428" max="7428" width="17" style="2" customWidth="1"/>
    <col min="7429" max="7432" width="13.42578125" style="2" customWidth="1"/>
    <col min="7433" max="7433" width="13" style="2" customWidth="1"/>
    <col min="7434" max="7434" width="3.7109375" style="2" customWidth="1"/>
    <col min="7435" max="7438" width="13.42578125" style="2" customWidth="1"/>
    <col min="7439" max="7439" width="9.140625" style="2"/>
    <col min="7440" max="7440" width="11.5703125" style="2" bestFit="1" customWidth="1"/>
    <col min="7441" max="7441" width="9.140625" style="2"/>
    <col min="7442" max="7442" width="19" style="2" customWidth="1"/>
    <col min="7443" max="7680" width="9.140625" style="2"/>
    <col min="7681" max="7681" width="4" style="2" bestFit="1" customWidth="1"/>
    <col min="7682" max="7682" width="19.5703125" style="2" customWidth="1"/>
    <col min="7683" max="7683" width="17" style="2" bestFit="1" customWidth="1"/>
    <col min="7684" max="7684" width="17" style="2" customWidth="1"/>
    <col min="7685" max="7688" width="13.42578125" style="2" customWidth="1"/>
    <col min="7689" max="7689" width="13" style="2" customWidth="1"/>
    <col min="7690" max="7690" width="3.7109375" style="2" customWidth="1"/>
    <col min="7691" max="7694" width="13.42578125" style="2" customWidth="1"/>
    <col min="7695" max="7695" width="9.140625" style="2"/>
    <col min="7696" max="7696" width="11.5703125" style="2" bestFit="1" customWidth="1"/>
    <col min="7697" max="7697" width="9.140625" style="2"/>
    <col min="7698" max="7698" width="19" style="2" customWidth="1"/>
    <col min="7699" max="7936" width="9.140625" style="2"/>
    <col min="7937" max="7937" width="4" style="2" bestFit="1" customWidth="1"/>
    <col min="7938" max="7938" width="19.5703125" style="2" customWidth="1"/>
    <col min="7939" max="7939" width="17" style="2" bestFit="1" customWidth="1"/>
    <col min="7940" max="7940" width="17" style="2" customWidth="1"/>
    <col min="7941" max="7944" width="13.42578125" style="2" customWidth="1"/>
    <col min="7945" max="7945" width="13" style="2" customWidth="1"/>
    <col min="7946" max="7946" width="3.7109375" style="2" customWidth="1"/>
    <col min="7947" max="7950" width="13.42578125" style="2" customWidth="1"/>
    <col min="7951" max="7951" width="9.140625" style="2"/>
    <col min="7952" max="7952" width="11.5703125" style="2" bestFit="1" customWidth="1"/>
    <col min="7953" max="7953" width="9.140625" style="2"/>
    <col min="7954" max="7954" width="19" style="2" customWidth="1"/>
    <col min="7955" max="8192" width="9.140625" style="2"/>
    <col min="8193" max="8193" width="4" style="2" bestFit="1" customWidth="1"/>
    <col min="8194" max="8194" width="19.5703125" style="2" customWidth="1"/>
    <col min="8195" max="8195" width="17" style="2" bestFit="1" customWidth="1"/>
    <col min="8196" max="8196" width="17" style="2" customWidth="1"/>
    <col min="8197" max="8200" width="13.42578125" style="2" customWidth="1"/>
    <col min="8201" max="8201" width="13" style="2" customWidth="1"/>
    <col min="8202" max="8202" width="3.7109375" style="2" customWidth="1"/>
    <col min="8203" max="8206" width="13.42578125" style="2" customWidth="1"/>
    <col min="8207" max="8207" width="9.140625" style="2"/>
    <col min="8208" max="8208" width="11.5703125" style="2" bestFit="1" customWidth="1"/>
    <col min="8209" max="8209" width="9.140625" style="2"/>
    <col min="8210" max="8210" width="19" style="2" customWidth="1"/>
    <col min="8211" max="8448" width="9.140625" style="2"/>
    <col min="8449" max="8449" width="4" style="2" bestFit="1" customWidth="1"/>
    <col min="8450" max="8450" width="19.5703125" style="2" customWidth="1"/>
    <col min="8451" max="8451" width="17" style="2" bestFit="1" customWidth="1"/>
    <col min="8452" max="8452" width="17" style="2" customWidth="1"/>
    <col min="8453" max="8456" width="13.42578125" style="2" customWidth="1"/>
    <col min="8457" max="8457" width="13" style="2" customWidth="1"/>
    <col min="8458" max="8458" width="3.7109375" style="2" customWidth="1"/>
    <col min="8459" max="8462" width="13.42578125" style="2" customWidth="1"/>
    <col min="8463" max="8463" width="9.140625" style="2"/>
    <col min="8464" max="8464" width="11.5703125" style="2" bestFit="1" customWidth="1"/>
    <col min="8465" max="8465" width="9.140625" style="2"/>
    <col min="8466" max="8466" width="19" style="2" customWidth="1"/>
    <col min="8467" max="8704" width="9.140625" style="2"/>
    <col min="8705" max="8705" width="4" style="2" bestFit="1" customWidth="1"/>
    <col min="8706" max="8706" width="19.5703125" style="2" customWidth="1"/>
    <col min="8707" max="8707" width="17" style="2" bestFit="1" customWidth="1"/>
    <col min="8708" max="8708" width="17" style="2" customWidth="1"/>
    <col min="8709" max="8712" width="13.42578125" style="2" customWidth="1"/>
    <col min="8713" max="8713" width="13" style="2" customWidth="1"/>
    <col min="8714" max="8714" width="3.7109375" style="2" customWidth="1"/>
    <col min="8715" max="8718" width="13.42578125" style="2" customWidth="1"/>
    <col min="8719" max="8719" width="9.140625" style="2"/>
    <col min="8720" max="8720" width="11.5703125" style="2" bestFit="1" customWidth="1"/>
    <col min="8721" max="8721" width="9.140625" style="2"/>
    <col min="8722" max="8722" width="19" style="2" customWidth="1"/>
    <col min="8723" max="8960" width="9.140625" style="2"/>
    <col min="8961" max="8961" width="4" style="2" bestFit="1" customWidth="1"/>
    <col min="8962" max="8962" width="19.5703125" style="2" customWidth="1"/>
    <col min="8963" max="8963" width="17" style="2" bestFit="1" customWidth="1"/>
    <col min="8964" max="8964" width="17" style="2" customWidth="1"/>
    <col min="8965" max="8968" width="13.42578125" style="2" customWidth="1"/>
    <col min="8969" max="8969" width="13" style="2" customWidth="1"/>
    <col min="8970" max="8970" width="3.7109375" style="2" customWidth="1"/>
    <col min="8971" max="8974" width="13.42578125" style="2" customWidth="1"/>
    <col min="8975" max="8975" width="9.140625" style="2"/>
    <col min="8976" max="8976" width="11.5703125" style="2" bestFit="1" customWidth="1"/>
    <col min="8977" max="8977" width="9.140625" style="2"/>
    <col min="8978" max="8978" width="19" style="2" customWidth="1"/>
    <col min="8979" max="9216" width="9.140625" style="2"/>
    <col min="9217" max="9217" width="4" style="2" bestFit="1" customWidth="1"/>
    <col min="9218" max="9218" width="19.5703125" style="2" customWidth="1"/>
    <col min="9219" max="9219" width="17" style="2" bestFit="1" customWidth="1"/>
    <col min="9220" max="9220" width="17" style="2" customWidth="1"/>
    <col min="9221" max="9224" width="13.42578125" style="2" customWidth="1"/>
    <col min="9225" max="9225" width="13" style="2" customWidth="1"/>
    <col min="9226" max="9226" width="3.7109375" style="2" customWidth="1"/>
    <col min="9227" max="9230" width="13.42578125" style="2" customWidth="1"/>
    <col min="9231" max="9231" width="9.140625" style="2"/>
    <col min="9232" max="9232" width="11.5703125" style="2" bestFit="1" customWidth="1"/>
    <col min="9233" max="9233" width="9.140625" style="2"/>
    <col min="9234" max="9234" width="19" style="2" customWidth="1"/>
    <col min="9235" max="9472" width="9.140625" style="2"/>
    <col min="9473" max="9473" width="4" style="2" bestFit="1" customWidth="1"/>
    <col min="9474" max="9474" width="19.5703125" style="2" customWidth="1"/>
    <col min="9475" max="9475" width="17" style="2" bestFit="1" customWidth="1"/>
    <col min="9476" max="9476" width="17" style="2" customWidth="1"/>
    <col min="9477" max="9480" width="13.42578125" style="2" customWidth="1"/>
    <col min="9481" max="9481" width="13" style="2" customWidth="1"/>
    <col min="9482" max="9482" width="3.7109375" style="2" customWidth="1"/>
    <col min="9483" max="9486" width="13.42578125" style="2" customWidth="1"/>
    <col min="9487" max="9487" width="9.140625" style="2"/>
    <col min="9488" max="9488" width="11.5703125" style="2" bestFit="1" customWidth="1"/>
    <col min="9489" max="9489" width="9.140625" style="2"/>
    <col min="9490" max="9490" width="19" style="2" customWidth="1"/>
    <col min="9491" max="9728" width="9.140625" style="2"/>
    <col min="9729" max="9729" width="4" style="2" bestFit="1" customWidth="1"/>
    <col min="9730" max="9730" width="19.5703125" style="2" customWidth="1"/>
    <col min="9731" max="9731" width="17" style="2" bestFit="1" customWidth="1"/>
    <col min="9732" max="9732" width="17" style="2" customWidth="1"/>
    <col min="9733" max="9736" width="13.42578125" style="2" customWidth="1"/>
    <col min="9737" max="9737" width="13" style="2" customWidth="1"/>
    <col min="9738" max="9738" width="3.7109375" style="2" customWidth="1"/>
    <col min="9739" max="9742" width="13.42578125" style="2" customWidth="1"/>
    <col min="9743" max="9743" width="9.140625" style="2"/>
    <col min="9744" max="9744" width="11.5703125" style="2" bestFit="1" customWidth="1"/>
    <col min="9745" max="9745" width="9.140625" style="2"/>
    <col min="9746" max="9746" width="19" style="2" customWidth="1"/>
    <col min="9747" max="9984" width="9.140625" style="2"/>
    <col min="9985" max="9985" width="4" style="2" bestFit="1" customWidth="1"/>
    <col min="9986" max="9986" width="19.5703125" style="2" customWidth="1"/>
    <col min="9987" max="9987" width="17" style="2" bestFit="1" customWidth="1"/>
    <col min="9988" max="9988" width="17" style="2" customWidth="1"/>
    <col min="9989" max="9992" width="13.42578125" style="2" customWidth="1"/>
    <col min="9993" max="9993" width="13" style="2" customWidth="1"/>
    <col min="9994" max="9994" width="3.7109375" style="2" customWidth="1"/>
    <col min="9995" max="9998" width="13.42578125" style="2" customWidth="1"/>
    <col min="9999" max="9999" width="9.140625" style="2"/>
    <col min="10000" max="10000" width="11.5703125" style="2" bestFit="1" customWidth="1"/>
    <col min="10001" max="10001" width="9.140625" style="2"/>
    <col min="10002" max="10002" width="19" style="2" customWidth="1"/>
    <col min="10003" max="10240" width="9.140625" style="2"/>
    <col min="10241" max="10241" width="4" style="2" bestFit="1" customWidth="1"/>
    <col min="10242" max="10242" width="19.5703125" style="2" customWidth="1"/>
    <col min="10243" max="10243" width="17" style="2" bestFit="1" customWidth="1"/>
    <col min="10244" max="10244" width="17" style="2" customWidth="1"/>
    <col min="10245" max="10248" width="13.42578125" style="2" customWidth="1"/>
    <col min="10249" max="10249" width="13" style="2" customWidth="1"/>
    <col min="10250" max="10250" width="3.7109375" style="2" customWidth="1"/>
    <col min="10251" max="10254" width="13.42578125" style="2" customWidth="1"/>
    <col min="10255" max="10255" width="9.140625" style="2"/>
    <col min="10256" max="10256" width="11.5703125" style="2" bestFit="1" customWidth="1"/>
    <col min="10257" max="10257" width="9.140625" style="2"/>
    <col min="10258" max="10258" width="19" style="2" customWidth="1"/>
    <col min="10259" max="10496" width="9.140625" style="2"/>
    <col min="10497" max="10497" width="4" style="2" bestFit="1" customWidth="1"/>
    <col min="10498" max="10498" width="19.5703125" style="2" customWidth="1"/>
    <col min="10499" max="10499" width="17" style="2" bestFit="1" customWidth="1"/>
    <col min="10500" max="10500" width="17" style="2" customWidth="1"/>
    <col min="10501" max="10504" width="13.42578125" style="2" customWidth="1"/>
    <col min="10505" max="10505" width="13" style="2" customWidth="1"/>
    <col min="10506" max="10506" width="3.7109375" style="2" customWidth="1"/>
    <col min="10507" max="10510" width="13.42578125" style="2" customWidth="1"/>
    <col min="10511" max="10511" width="9.140625" style="2"/>
    <col min="10512" max="10512" width="11.5703125" style="2" bestFit="1" customWidth="1"/>
    <col min="10513" max="10513" width="9.140625" style="2"/>
    <col min="10514" max="10514" width="19" style="2" customWidth="1"/>
    <col min="10515" max="10752" width="9.140625" style="2"/>
    <col min="10753" max="10753" width="4" style="2" bestFit="1" customWidth="1"/>
    <col min="10754" max="10754" width="19.5703125" style="2" customWidth="1"/>
    <col min="10755" max="10755" width="17" style="2" bestFit="1" customWidth="1"/>
    <col min="10756" max="10756" width="17" style="2" customWidth="1"/>
    <col min="10757" max="10760" width="13.42578125" style="2" customWidth="1"/>
    <col min="10761" max="10761" width="13" style="2" customWidth="1"/>
    <col min="10762" max="10762" width="3.7109375" style="2" customWidth="1"/>
    <col min="10763" max="10766" width="13.42578125" style="2" customWidth="1"/>
    <col min="10767" max="10767" width="9.140625" style="2"/>
    <col min="10768" max="10768" width="11.5703125" style="2" bestFit="1" customWidth="1"/>
    <col min="10769" max="10769" width="9.140625" style="2"/>
    <col min="10770" max="10770" width="19" style="2" customWidth="1"/>
    <col min="10771" max="11008" width="9.140625" style="2"/>
    <col min="11009" max="11009" width="4" style="2" bestFit="1" customWidth="1"/>
    <col min="11010" max="11010" width="19.5703125" style="2" customWidth="1"/>
    <col min="11011" max="11011" width="17" style="2" bestFit="1" customWidth="1"/>
    <col min="11012" max="11012" width="17" style="2" customWidth="1"/>
    <col min="11013" max="11016" width="13.42578125" style="2" customWidth="1"/>
    <col min="11017" max="11017" width="13" style="2" customWidth="1"/>
    <col min="11018" max="11018" width="3.7109375" style="2" customWidth="1"/>
    <col min="11019" max="11022" width="13.42578125" style="2" customWidth="1"/>
    <col min="11023" max="11023" width="9.140625" style="2"/>
    <col min="11024" max="11024" width="11.5703125" style="2" bestFit="1" customWidth="1"/>
    <col min="11025" max="11025" width="9.140625" style="2"/>
    <col min="11026" max="11026" width="19" style="2" customWidth="1"/>
    <col min="11027" max="11264" width="9.140625" style="2"/>
    <col min="11265" max="11265" width="4" style="2" bestFit="1" customWidth="1"/>
    <col min="11266" max="11266" width="19.5703125" style="2" customWidth="1"/>
    <col min="11267" max="11267" width="17" style="2" bestFit="1" customWidth="1"/>
    <col min="11268" max="11268" width="17" style="2" customWidth="1"/>
    <col min="11269" max="11272" width="13.42578125" style="2" customWidth="1"/>
    <col min="11273" max="11273" width="13" style="2" customWidth="1"/>
    <col min="11274" max="11274" width="3.7109375" style="2" customWidth="1"/>
    <col min="11275" max="11278" width="13.42578125" style="2" customWidth="1"/>
    <col min="11279" max="11279" width="9.140625" style="2"/>
    <col min="11280" max="11280" width="11.5703125" style="2" bestFit="1" customWidth="1"/>
    <col min="11281" max="11281" width="9.140625" style="2"/>
    <col min="11282" max="11282" width="19" style="2" customWidth="1"/>
    <col min="11283" max="11520" width="9.140625" style="2"/>
    <col min="11521" max="11521" width="4" style="2" bestFit="1" customWidth="1"/>
    <col min="11522" max="11522" width="19.5703125" style="2" customWidth="1"/>
    <col min="11523" max="11523" width="17" style="2" bestFit="1" customWidth="1"/>
    <col min="11524" max="11524" width="17" style="2" customWidth="1"/>
    <col min="11525" max="11528" width="13.42578125" style="2" customWidth="1"/>
    <col min="11529" max="11529" width="13" style="2" customWidth="1"/>
    <col min="11530" max="11530" width="3.7109375" style="2" customWidth="1"/>
    <col min="11531" max="11534" width="13.42578125" style="2" customWidth="1"/>
    <col min="11535" max="11535" width="9.140625" style="2"/>
    <col min="11536" max="11536" width="11.5703125" style="2" bestFit="1" customWidth="1"/>
    <col min="11537" max="11537" width="9.140625" style="2"/>
    <col min="11538" max="11538" width="19" style="2" customWidth="1"/>
    <col min="11539" max="11776" width="9.140625" style="2"/>
    <col min="11777" max="11777" width="4" style="2" bestFit="1" customWidth="1"/>
    <col min="11778" max="11778" width="19.5703125" style="2" customWidth="1"/>
    <col min="11779" max="11779" width="17" style="2" bestFit="1" customWidth="1"/>
    <col min="11780" max="11780" width="17" style="2" customWidth="1"/>
    <col min="11781" max="11784" width="13.42578125" style="2" customWidth="1"/>
    <col min="11785" max="11785" width="13" style="2" customWidth="1"/>
    <col min="11786" max="11786" width="3.7109375" style="2" customWidth="1"/>
    <col min="11787" max="11790" width="13.42578125" style="2" customWidth="1"/>
    <col min="11791" max="11791" width="9.140625" style="2"/>
    <col min="11792" max="11792" width="11.5703125" style="2" bestFit="1" customWidth="1"/>
    <col min="11793" max="11793" width="9.140625" style="2"/>
    <col min="11794" max="11794" width="19" style="2" customWidth="1"/>
    <col min="11795" max="12032" width="9.140625" style="2"/>
    <col min="12033" max="12033" width="4" style="2" bestFit="1" customWidth="1"/>
    <col min="12034" max="12034" width="19.5703125" style="2" customWidth="1"/>
    <col min="12035" max="12035" width="17" style="2" bestFit="1" customWidth="1"/>
    <col min="12036" max="12036" width="17" style="2" customWidth="1"/>
    <col min="12037" max="12040" width="13.42578125" style="2" customWidth="1"/>
    <col min="12041" max="12041" width="13" style="2" customWidth="1"/>
    <col min="12042" max="12042" width="3.7109375" style="2" customWidth="1"/>
    <col min="12043" max="12046" width="13.42578125" style="2" customWidth="1"/>
    <col min="12047" max="12047" width="9.140625" style="2"/>
    <col min="12048" max="12048" width="11.5703125" style="2" bestFit="1" customWidth="1"/>
    <col min="12049" max="12049" width="9.140625" style="2"/>
    <col min="12050" max="12050" width="19" style="2" customWidth="1"/>
    <col min="12051" max="12288" width="9.140625" style="2"/>
    <col min="12289" max="12289" width="4" style="2" bestFit="1" customWidth="1"/>
    <col min="12290" max="12290" width="19.5703125" style="2" customWidth="1"/>
    <col min="12291" max="12291" width="17" style="2" bestFit="1" customWidth="1"/>
    <col min="12292" max="12292" width="17" style="2" customWidth="1"/>
    <col min="12293" max="12296" width="13.42578125" style="2" customWidth="1"/>
    <col min="12297" max="12297" width="13" style="2" customWidth="1"/>
    <col min="12298" max="12298" width="3.7109375" style="2" customWidth="1"/>
    <col min="12299" max="12302" width="13.42578125" style="2" customWidth="1"/>
    <col min="12303" max="12303" width="9.140625" style="2"/>
    <col min="12304" max="12304" width="11.5703125" style="2" bestFit="1" customWidth="1"/>
    <col min="12305" max="12305" width="9.140625" style="2"/>
    <col min="12306" max="12306" width="19" style="2" customWidth="1"/>
    <col min="12307" max="12544" width="9.140625" style="2"/>
    <col min="12545" max="12545" width="4" style="2" bestFit="1" customWidth="1"/>
    <col min="12546" max="12546" width="19.5703125" style="2" customWidth="1"/>
    <col min="12547" max="12547" width="17" style="2" bestFit="1" customWidth="1"/>
    <col min="12548" max="12548" width="17" style="2" customWidth="1"/>
    <col min="12549" max="12552" width="13.42578125" style="2" customWidth="1"/>
    <col min="12553" max="12553" width="13" style="2" customWidth="1"/>
    <col min="12554" max="12554" width="3.7109375" style="2" customWidth="1"/>
    <col min="12555" max="12558" width="13.42578125" style="2" customWidth="1"/>
    <col min="12559" max="12559" width="9.140625" style="2"/>
    <col min="12560" max="12560" width="11.5703125" style="2" bestFit="1" customWidth="1"/>
    <col min="12561" max="12561" width="9.140625" style="2"/>
    <col min="12562" max="12562" width="19" style="2" customWidth="1"/>
    <col min="12563" max="12800" width="9.140625" style="2"/>
    <col min="12801" max="12801" width="4" style="2" bestFit="1" customWidth="1"/>
    <col min="12802" max="12802" width="19.5703125" style="2" customWidth="1"/>
    <col min="12803" max="12803" width="17" style="2" bestFit="1" customWidth="1"/>
    <col min="12804" max="12804" width="17" style="2" customWidth="1"/>
    <col min="12805" max="12808" width="13.42578125" style="2" customWidth="1"/>
    <col min="12809" max="12809" width="13" style="2" customWidth="1"/>
    <col min="12810" max="12810" width="3.7109375" style="2" customWidth="1"/>
    <col min="12811" max="12814" width="13.42578125" style="2" customWidth="1"/>
    <col min="12815" max="12815" width="9.140625" style="2"/>
    <col min="12816" max="12816" width="11.5703125" style="2" bestFit="1" customWidth="1"/>
    <col min="12817" max="12817" width="9.140625" style="2"/>
    <col min="12818" max="12818" width="19" style="2" customWidth="1"/>
    <col min="12819" max="13056" width="9.140625" style="2"/>
    <col min="13057" max="13057" width="4" style="2" bestFit="1" customWidth="1"/>
    <col min="13058" max="13058" width="19.5703125" style="2" customWidth="1"/>
    <col min="13059" max="13059" width="17" style="2" bestFit="1" customWidth="1"/>
    <col min="13060" max="13060" width="17" style="2" customWidth="1"/>
    <col min="13061" max="13064" width="13.42578125" style="2" customWidth="1"/>
    <col min="13065" max="13065" width="13" style="2" customWidth="1"/>
    <col min="13066" max="13066" width="3.7109375" style="2" customWidth="1"/>
    <col min="13067" max="13070" width="13.42578125" style="2" customWidth="1"/>
    <col min="13071" max="13071" width="9.140625" style="2"/>
    <col min="13072" max="13072" width="11.5703125" style="2" bestFit="1" customWidth="1"/>
    <col min="13073" max="13073" width="9.140625" style="2"/>
    <col min="13074" max="13074" width="19" style="2" customWidth="1"/>
    <col min="13075" max="13312" width="9.140625" style="2"/>
    <col min="13313" max="13313" width="4" style="2" bestFit="1" customWidth="1"/>
    <col min="13314" max="13314" width="19.5703125" style="2" customWidth="1"/>
    <col min="13315" max="13315" width="17" style="2" bestFit="1" customWidth="1"/>
    <col min="13316" max="13316" width="17" style="2" customWidth="1"/>
    <col min="13317" max="13320" width="13.42578125" style="2" customWidth="1"/>
    <col min="13321" max="13321" width="13" style="2" customWidth="1"/>
    <col min="13322" max="13322" width="3.7109375" style="2" customWidth="1"/>
    <col min="13323" max="13326" width="13.42578125" style="2" customWidth="1"/>
    <col min="13327" max="13327" width="9.140625" style="2"/>
    <col min="13328" max="13328" width="11.5703125" style="2" bestFit="1" customWidth="1"/>
    <col min="13329" max="13329" width="9.140625" style="2"/>
    <col min="13330" max="13330" width="19" style="2" customWidth="1"/>
    <col min="13331" max="13568" width="9.140625" style="2"/>
    <col min="13569" max="13569" width="4" style="2" bestFit="1" customWidth="1"/>
    <col min="13570" max="13570" width="19.5703125" style="2" customWidth="1"/>
    <col min="13571" max="13571" width="17" style="2" bestFit="1" customWidth="1"/>
    <col min="13572" max="13572" width="17" style="2" customWidth="1"/>
    <col min="13573" max="13576" width="13.42578125" style="2" customWidth="1"/>
    <col min="13577" max="13577" width="13" style="2" customWidth="1"/>
    <col min="13578" max="13578" width="3.7109375" style="2" customWidth="1"/>
    <col min="13579" max="13582" width="13.42578125" style="2" customWidth="1"/>
    <col min="13583" max="13583" width="9.140625" style="2"/>
    <col min="13584" max="13584" width="11.5703125" style="2" bestFit="1" customWidth="1"/>
    <col min="13585" max="13585" width="9.140625" style="2"/>
    <col min="13586" max="13586" width="19" style="2" customWidth="1"/>
    <col min="13587" max="13824" width="9.140625" style="2"/>
    <col min="13825" max="13825" width="4" style="2" bestFit="1" customWidth="1"/>
    <col min="13826" max="13826" width="19.5703125" style="2" customWidth="1"/>
    <col min="13827" max="13827" width="17" style="2" bestFit="1" customWidth="1"/>
    <col min="13828" max="13828" width="17" style="2" customWidth="1"/>
    <col min="13829" max="13832" width="13.42578125" style="2" customWidth="1"/>
    <col min="13833" max="13833" width="13" style="2" customWidth="1"/>
    <col min="13834" max="13834" width="3.7109375" style="2" customWidth="1"/>
    <col min="13835" max="13838" width="13.42578125" style="2" customWidth="1"/>
    <col min="13839" max="13839" width="9.140625" style="2"/>
    <col min="13840" max="13840" width="11.5703125" style="2" bestFit="1" customWidth="1"/>
    <col min="13841" max="13841" width="9.140625" style="2"/>
    <col min="13842" max="13842" width="19" style="2" customWidth="1"/>
    <col min="13843" max="14080" width="9.140625" style="2"/>
    <col min="14081" max="14081" width="4" style="2" bestFit="1" customWidth="1"/>
    <col min="14082" max="14082" width="19.5703125" style="2" customWidth="1"/>
    <col min="14083" max="14083" width="17" style="2" bestFit="1" customWidth="1"/>
    <col min="14084" max="14084" width="17" style="2" customWidth="1"/>
    <col min="14085" max="14088" width="13.42578125" style="2" customWidth="1"/>
    <col min="14089" max="14089" width="13" style="2" customWidth="1"/>
    <col min="14090" max="14090" width="3.7109375" style="2" customWidth="1"/>
    <col min="14091" max="14094" width="13.42578125" style="2" customWidth="1"/>
    <col min="14095" max="14095" width="9.140625" style="2"/>
    <col min="14096" max="14096" width="11.5703125" style="2" bestFit="1" customWidth="1"/>
    <col min="14097" max="14097" width="9.140625" style="2"/>
    <col min="14098" max="14098" width="19" style="2" customWidth="1"/>
    <col min="14099" max="14336" width="9.140625" style="2"/>
    <col min="14337" max="14337" width="4" style="2" bestFit="1" customWidth="1"/>
    <col min="14338" max="14338" width="19.5703125" style="2" customWidth="1"/>
    <col min="14339" max="14339" width="17" style="2" bestFit="1" customWidth="1"/>
    <col min="14340" max="14340" width="17" style="2" customWidth="1"/>
    <col min="14341" max="14344" width="13.42578125" style="2" customWidth="1"/>
    <col min="14345" max="14345" width="13" style="2" customWidth="1"/>
    <col min="14346" max="14346" width="3.7109375" style="2" customWidth="1"/>
    <col min="14347" max="14350" width="13.42578125" style="2" customWidth="1"/>
    <col min="14351" max="14351" width="9.140625" style="2"/>
    <col min="14352" max="14352" width="11.5703125" style="2" bestFit="1" customWidth="1"/>
    <col min="14353" max="14353" width="9.140625" style="2"/>
    <col min="14354" max="14354" width="19" style="2" customWidth="1"/>
    <col min="14355" max="14592" width="9.140625" style="2"/>
    <col min="14593" max="14593" width="4" style="2" bestFit="1" customWidth="1"/>
    <col min="14594" max="14594" width="19.5703125" style="2" customWidth="1"/>
    <col min="14595" max="14595" width="17" style="2" bestFit="1" customWidth="1"/>
    <col min="14596" max="14596" width="17" style="2" customWidth="1"/>
    <col min="14597" max="14600" width="13.42578125" style="2" customWidth="1"/>
    <col min="14601" max="14601" width="13" style="2" customWidth="1"/>
    <col min="14602" max="14602" width="3.7109375" style="2" customWidth="1"/>
    <col min="14603" max="14606" width="13.42578125" style="2" customWidth="1"/>
    <col min="14607" max="14607" width="9.140625" style="2"/>
    <col min="14608" max="14608" width="11.5703125" style="2" bestFit="1" customWidth="1"/>
    <col min="14609" max="14609" width="9.140625" style="2"/>
    <col min="14610" max="14610" width="19" style="2" customWidth="1"/>
    <col min="14611" max="14848" width="9.140625" style="2"/>
    <col min="14849" max="14849" width="4" style="2" bestFit="1" customWidth="1"/>
    <col min="14850" max="14850" width="19.5703125" style="2" customWidth="1"/>
    <col min="14851" max="14851" width="17" style="2" bestFit="1" customWidth="1"/>
    <col min="14852" max="14852" width="17" style="2" customWidth="1"/>
    <col min="14853" max="14856" width="13.42578125" style="2" customWidth="1"/>
    <col min="14857" max="14857" width="13" style="2" customWidth="1"/>
    <col min="14858" max="14858" width="3.7109375" style="2" customWidth="1"/>
    <col min="14859" max="14862" width="13.42578125" style="2" customWidth="1"/>
    <col min="14863" max="14863" width="9.140625" style="2"/>
    <col min="14864" max="14864" width="11.5703125" style="2" bestFit="1" customWidth="1"/>
    <col min="14865" max="14865" width="9.140625" style="2"/>
    <col min="14866" max="14866" width="19" style="2" customWidth="1"/>
    <col min="14867" max="15104" width="9.140625" style="2"/>
    <col min="15105" max="15105" width="4" style="2" bestFit="1" customWidth="1"/>
    <col min="15106" max="15106" width="19.5703125" style="2" customWidth="1"/>
    <col min="15107" max="15107" width="17" style="2" bestFit="1" customWidth="1"/>
    <col min="15108" max="15108" width="17" style="2" customWidth="1"/>
    <col min="15109" max="15112" width="13.42578125" style="2" customWidth="1"/>
    <col min="15113" max="15113" width="13" style="2" customWidth="1"/>
    <col min="15114" max="15114" width="3.7109375" style="2" customWidth="1"/>
    <col min="15115" max="15118" width="13.42578125" style="2" customWidth="1"/>
    <col min="15119" max="15119" width="9.140625" style="2"/>
    <col min="15120" max="15120" width="11.5703125" style="2" bestFit="1" customWidth="1"/>
    <col min="15121" max="15121" width="9.140625" style="2"/>
    <col min="15122" max="15122" width="19" style="2" customWidth="1"/>
    <col min="15123" max="15360" width="9.140625" style="2"/>
    <col min="15361" max="15361" width="4" style="2" bestFit="1" customWidth="1"/>
    <col min="15362" max="15362" width="19.5703125" style="2" customWidth="1"/>
    <col min="15363" max="15363" width="17" style="2" bestFit="1" customWidth="1"/>
    <col min="15364" max="15364" width="17" style="2" customWidth="1"/>
    <col min="15365" max="15368" width="13.42578125" style="2" customWidth="1"/>
    <col min="15369" max="15369" width="13" style="2" customWidth="1"/>
    <col min="15370" max="15370" width="3.7109375" style="2" customWidth="1"/>
    <col min="15371" max="15374" width="13.42578125" style="2" customWidth="1"/>
    <col min="15375" max="15375" width="9.140625" style="2"/>
    <col min="15376" max="15376" width="11.5703125" style="2" bestFit="1" customWidth="1"/>
    <col min="15377" max="15377" width="9.140625" style="2"/>
    <col min="15378" max="15378" width="19" style="2" customWidth="1"/>
    <col min="15379" max="15616" width="9.140625" style="2"/>
    <col min="15617" max="15617" width="4" style="2" bestFit="1" customWidth="1"/>
    <col min="15618" max="15618" width="19.5703125" style="2" customWidth="1"/>
    <col min="15619" max="15619" width="17" style="2" bestFit="1" customWidth="1"/>
    <col min="15620" max="15620" width="17" style="2" customWidth="1"/>
    <col min="15621" max="15624" width="13.42578125" style="2" customWidth="1"/>
    <col min="15625" max="15625" width="13" style="2" customWidth="1"/>
    <col min="15626" max="15626" width="3.7109375" style="2" customWidth="1"/>
    <col min="15627" max="15630" width="13.42578125" style="2" customWidth="1"/>
    <col min="15631" max="15631" width="9.140625" style="2"/>
    <col min="15632" max="15632" width="11.5703125" style="2" bestFit="1" customWidth="1"/>
    <col min="15633" max="15633" width="9.140625" style="2"/>
    <col min="15634" max="15634" width="19" style="2" customWidth="1"/>
    <col min="15635" max="15872" width="9.140625" style="2"/>
    <col min="15873" max="15873" width="4" style="2" bestFit="1" customWidth="1"/>
    <col min="15874" max="15874" width="19.5703125" style="2" customWidth="1"/>
    <col min="15875" max="15875" width="17" style="2" bestFit="1" customWidth="1"/>
    <col min="15876" max="15876" width="17" style="2" customWidth="1"/>
    <col min="15877" max="15880" width="13.42578125" style="2" customWidth="1"/>
    <col min="15881" max="15881" width="13" style="2" customWidth="1"/>
    <col min="15882" max="15882" width="3.7109375" style="2" customWidth="1"/>
    <col min="15883" max="15886" width="13.42578125" style="2" customWidth="1"/>
    <col min="15887" max="15887" width="9.140625" style="2"/>
    <col min="15888" max="15888" width="11.5703125" style="2" bestFit="1" customWidth="1"/>
    <col min="15889" max="15889" width="9.140625" style="2"/>
    <col min="15890" max="15890" width="19" style="2" customWidth="1"/>
    <col min="15891" max="16128" width="9.140625" style="2"/>
    <col min="16129" max="16129" width="4" style="2" bestFit="1" customWidth="1"/>
    <col min="16130" max="16130" width="19.5703125" style="2" customWidth="1"/>
    <col min="16131" max="16131" width="17" style="2" bestFit="1" customWidth="1"/>
    <col min="16132" max="16132" width="17" style="2" customWidth="1"/>
    <col min="16133" max="16136" width="13.42578125" style="2" customWidth="1"/>
    <col min="16137" max="16137" width="13" style="2" customWidth="1"/>
    <col min="16138" max="16138" width="3.7109375" style="2" customWidth="1"/>
    <col min="16139" max="16142" width="13.42578125" style="2" customWidth="1"/>
    <col min="16143" max="16143" width="9.140625" style="2"/>
    <col min="16144" max="16144" width="11.5703125" style="2" bestFit="1" customWidth="1"/>
    <col min="16145" max="16145" width="9.140625" style="2"/>
    <col min="16146" max="16146" width="19" style="2" customWidth="1"/>
    <col min="16147" max="16384" width="9.140625" style="2"/>
  </cols>
  <sheetData>
    <row r="1" spans="1:18" x14ac:dyDescent="0.2">
      <c r="A1" s="1" t="s">
        <v>0</v>
      </c>
      <c r="B1" s="1"/>
      <c r="C1" s="1"/>
      <c r="D1" s="1"/>
      <c r="E1" s="1"/>
      <c r="F1" s="1"/>
      <c r="G1" s="1"/>
    </row>
    <row r="2" spans="1:18" ht="89.25" customHeight="1" x14ac:dyDescent="0.2">
      <c r="A2" s="153" t="s">
        <v>1</v>
      </c>
      <c r="B2" s="15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55" t="s">
        <v>8</v>
      </c>
      <c r="J2" s="156"/>
      <c r="K2" s="4" t="s">
        <v>9</v>
      </c>
      <c r="L2" s="4" t="s">
        <v>10</v>
      </c>
      <c r="M2" s="4" t="s">
        <v>11</v>
      </c>
      <c r="N2" s="4" t="s">
        <v>12</v>
      </c>
    </row>
    <row r="3" spans="1:18" x14ac:dyDescent="0.2">
      <c r="A3" s="157">
        <v>1</v>
      </c>
      <c r="B3" s="158" t="s">
        <v>13</v>
      </c>
      <c r="C3" s="76">
        <v>34906963717</v>
      </c>
      <c r="D3" s="76"/>
      <c r="E3" s="5">
        <v>2.9120719999999999E-3</v>
      </c>
      <c r="F3" s="5">
        <v>3.0675800000000002E-4</v>
      </c>
      <c r="G3" s="5"/>
      <c r="H3" s="5">
        <v>8.0590000000000003E-6</v>
      </c>
      <c r="I3" s="5"/>
      <c r="J3" s="6"/>
      <c r="K3" s="159">
        <f>SUM(E3:I5)</f>
        <v>3.2268889999999997E-3</v>
      </c>
      <c r="M3" s="5"/>
      <c r="N3" s="161">
        <f>SUM(K3:M5)</f>
        <v>3.7545009999999999E-3</v>
      </c>
    </row>
    <row r="4" spans="1:18" x14ac:dyDescent="0.2">
      <c r="A4" s="120"/>
      <c r="B4" s="133"/>
      <c r="C4" s="77"/>
      <c r="D4" s="78">
        <f>C3+1980695475</f>
        <v>36887659192</v>
      </c>
      <c r="E4" s="16"/>
      <c r="F4" s="8"/>
      <c r="G4" s="7"/>
      <c r="H4" s="7"/>
      <c r="I4" s="7"/>
      <c r="J4" s="9"/>
      <c r="K4" s="160"/>
      <c r="L4" s="7">
        <v>3.4406999999999998E-4</v>
      </c>
      <c r="M4" s="7"/>
      <c r="N4" s="162"/>
    </row>
    <row r="5" spans="1:18" x14ac:dyDescent="0.2">
      <c r="A5" s="104"/>
      <c r="B5" s="115"/>
      <c r="C5" s="77"/>
      <c r="D5" s="78">
        <f>C3+578470704</f>
        <v>35485434421</v>
      </c>
      <c r="E5" s="16"/>
      <c r="F5" s="8"/>
      <c r="G5" s="7"/>
      <c r="H5" s="7"/>
      <c r="I5" s="7"/>
      <c r="J5" s="9"/>
      <c r="K5" s="117"/>
      <c r="L5" s="7">
        <v>1.83542E-4</v>
      </c>
      <c r="M5" s="7"/>
      <c r="N5" s="119"/>
    </row>
    <row r="6" spans="1:18" s="10" customFormat="1" x14ac:dyDescent="0.2">
      <c r="A6" s="102">
        <v>2</v>
      </c>
      <c r="B6" s="126" t="s">
        <v>14</v>
      </c>
      <c r="C6" s="79">
        <v>38005140218</v>
      </c>
      <c r="D6" s="35"/>
      <c r="E6" s="11"/>
      <c r="G6" s="12"/>
      <c r="H6" s="12">
        <v>1.3055600000000001E-5</v>
      </c>
      <c r="I6" s="12"/>
      <c r="J6" s="13"/>
      <c r="K6" s="116">
        <f>SUM(E6:I8)</f>
        <v>3.7393959999999999E-4</v>
      </c>
      <c r="L6" s="12"/>
      <c r="M6" s="12"/>
      <c r="N6" s="118">
        <f>SUM(K6:M8)</f>
        <v>1.5879136E-3</v>
      </c>
    </row>
    <row r="7" spans="1:18" s="10" customFormat="1" x14ac:dyDescent="0.2">
      <c r="A7" s="120"/>
      <c r="B7" s="133"/>
      <c r="C7" s="79"/>
      <c r="D7" s="79">
        <f>C6+788466858</f>
        <v>38793607076</v>
      </c>
      <c r="E7" s="11"/>
      <c r="F7" s="12">
        <v>3.6088400000000001E-4</v>
      </c>
      <c r="G7" s="12"/>
      <c r="H7" s="12"/>
      <c r="I7" s="12"/>
      <c r="J7" s="13"/>
      <c r="K7" s="122"/>
      <c r="L7" s="12">
        <v>5.4598400000000001E-4</v>
      </c>
      <c r="M7" s="12">
        <v>4.1243900000000001E-4</v>
      </c>
      <c r="N7" s="123"/>
    </row>
    <row r="8" spans="1:18" s="10" customFormat="1" x14ac:dyDescent="0.2">
      <c r="A8" s="104"/>
      <c r="B8" s="115"/>
      <c r="C8" s="79"/>
      <c r="D8" s="79">
        <f>C6+232216469</f>
        <v>38237356687</v>
      </c>
      <c r="E8" s="11"/>
      <c r="F8" s="12"/>
      <c r="G8" s="12"/>
      <c r="H8" s="12"/>
      <c r="I8" s="12"/>
      <c r="J8" s="13"/>
      <c r="K8" s="117"/>
      <c r="L8" s="12">
        <v>2.5555100000000002E-4</v>
      </c>
      <c r="M8" s="12"/>
      <c r="N8" s="119"/>
    </row>
    <row r="9" spans="1:18" s="10" customFormat="1" x14ac:dyDescent="0.2">
      <c r="A9" s="102">
        <v>3</v>
      </c>
      <c r="B9" s="126" t="s">
        <v>15</v>
      </c>
      <c r="C9" s="79">
        <v>3525165975</v>
      </c>
      <c r="D9" s="79"/>
      <c r="E9" s="11"/>
      <c r="F9" s="12"/>
      <c r="G9" s="12"/>
      <c r="H9" s="12">
        <v>3.1084999999999998E-5</v>
      </c>
      <c r="I9" s="12"/>
      <c r="J9" s="13"/>
      <c r="K9" s="116">
        <f>SUM(E9:I10)</f>
        <v>7.35098E-4</v>
      </c>
      <c r="L9" s="12"/>
      <c r="M9" s="12"/>
      <c r="N9" s="118">
        <f>SUM(K9:M10)</f>
        <v>2.9237320000000001E-3</v>
      </c>
    </row>
    <row r="10" spans="1:18" s="10" customFormat="1" x14ac:dyDescent="0.2">
      <c r="A10" s="104"/>
      <c r="B10" s="115"/>
      <c r="C10" s="79"/>
      <c r="D10" s="79">
        <f>C9+25906800</f>
        <v>3551072775</v>
      </c>
      <c r="E10" s="11"/>
      <c r="F10" s="12">
        <v>7.0401299999999997E-4</v>
      </c>
      <c r="G10" s="12"/>
      <c r="H10" s="12"/>
      <c r="I10" s="12"/>
      <c r="J10" s="13"/>
      <c r="K10" s="117"/>
      <c r="L10" s="12">
        <v>2.1886340000000001E-3</v>
      </c>
      <c r="M10" s="12"/>
      <c r="N10" s="119"/>
    </row>
    <row r="11" spans="1:18" s="19" customFormat="1" x14ac:dyDescent="0.2">
      <c r="A11" s="14">
        <v>11</v>
      </c>
      <c r="B11" s="15" t="s">
        <v>16</v>
      </c>
      <c r="C11" s="78">
        <v>457247271</v>
      </c>
      <c r="D11" s="78"/>
      <c r="E11" s="11"/>
      <c r="F11" s="16">
        <v>4.7457899999999998E-4</v>
      </c>
      <c r="G11" s="16"/>
      <c r="H11" s="16">
        <v>5.3822000000000001E-5</v>
      </c>
      <c r="I11" s="16"/>
      <c r="J11" s="17"/>
      <c r="K11" s="16">
        <f>SUM(E11:I11)</f>
        <v>5.2840099999999996E-4</v>
      </c>
      <c r="L11" s="16"/>
      <c r="M11" s="16">
        <v>2.8724099999999998E-4</v>
      </c>
      <c r="N11" s="18">
        <f>SUM(K11:M11)</f>
        <v>8.1564199999999989E-4</v>
      </c>
    </row>
    <row r="12" spans="1:18" s="19" customFormat="1" x14ac:dyDescent="0.2">
      <c r="A12" s="14">
        <v>13</v>
      </c>
      <c r="B12" s="20" t="s">
        <v>17</v>
      </c>
      <c r="C12" s="78">
        <v>327395971</v>
      </c>
      <c r="D12" s="78"/>
      <c r="E12" s="11"/>
      <c r="F12" s="16">
        <v>2.5962400000000002E-4</v>
      </c>
      <c r="G12" s="16"/>
      <c r="H12" s="12">
        <v>4.8483000000000003E-5</v>
      </c>
      <c r="I12" s="16"/>
      <c r="J12" s="17"/>
      <c r="K12" s="16">
        <f>SUM(E12:I12)</f>
        <v>3.0810700000000001E-4</v>
      </c>
      <c r="L12" s="16"/>
      <c r="M12" s="21"/>
      <c r="N12" s="18">
        <f>SUM(K12:M12)</f>
        <v>3.0810700000000001E-4</v>
      </c>
    </row>
    <row r="13" spans="1:18" s="23" customFormat="1" x14ac:dyDescent="0.2">
      <c r="A13" s="14">
        <v>21</v>
      </c>
      <c r="B13" s="20" t="s">
        <v>18</v>
      </c>
      <c r="C13" s="79">
        <v>974529859</v>
      </c>
      <c r="D13" s="79"/>
      <c r="E13" s="11"/>
      <c r="F13" s="12"/>
      <c r="G13" s="12"/>
      <c r="H13" s="12">
        <v>1.2649E-5</v>
      </c>
      <c r="I13" s="12"/>
      <c r="J13" s="13"/>
      <c r="K13" s="12">
        <f>SUM(E13:I13)</f>
        <v>1.2649E-5</v>
      </c>
      <c r="L13" s="12">
        <v>6.4030900000000004E-4</v>
      </c>
      <c r="M13" s="12">
        <v>9.2352199999999997E-4</v>
      </c>
      <c r="N13" s="22">
        <f>SUM(K13:M13)</f>
        <v>1.5764799999999999E-3</v>
      </c>
      <c r="R13" s="24"/>
    </row>
    <row r="14" spans="1:18" s="23" customFormat="1" x14ac:dyDescent="0.2">
      <c r="A14" s="102">
        <v>25</v>
      </c>
      <c r="B14" s="114" t="s">
        <v>19</v>
      </c>
      <c r="C14" s="79">
        <v>5115312571</v>
      </c>
      <c r="D14" s="35"/>
      <c r="E14" s="11"/>
      <c r="G14" s="12"/>
      <c r="H14" s="12">
        <v>2.091E-6</v>
      </c>
      <c r="I14" s="12"/>
      <c r="J14" s="13"/>
      <c r="K14" s="116">
        <f>SUM(E14:I15)</f>
        <v>1.7295280000000001E-3</v>
      </c>
      <c r="N14" s="118">
        <f>SUM(K14:M15)</f>
        <v>2.9263960000000004E-3</v>
      </c>
    </row>
    <row r="15" spans="1:18" s="23" customFormat="1" x14ac:dyDescent="0.2">
      <c r="A15" s="120"/>
      <c r="B15" s="121"/>
      <c r="C15" s="79"/>
      <c r="D15" s="79">
        <f>C14+239796150</f>
        <v>5355108721</v>
      </c>
      <c r="E15" s="11"/>
      <c r="F15" s="12">
        <v>1.7274370000000001E-3</v>
      </c>
      <c r="G15" s="12"/>
      <c r="H15" s="12"/>
      <c r="I15" s="12"/>
      <c r="J15" s="13"/>
      <c r="K15" s="122"/>
      <c r="L15" s="12"/>
      <c r="M15" s="12">
        <v>1.196868E-3</v>
      </c>
      <c r="N15" s="123"/>
    </row>
    <row r="16" spans="1:18" s="23" customFormat="1" x14ac:dyDescent="0.2">
      <c r="A16" s="14">
        <v>33</v>
      </c>
      <c r="B16" s="15" t="s">
        <v>20</v>
      </c>
      <c r="C16" s="79">
        <v>1198071860</v>
      </c>
      <c r="D16" s="79"/>
      <c r="E16" s="11"/>
      <c r="F16" s="12">
        <v>5.4253799999999996E-4</v>
      </c>
      <c r="G16" s="12"/>
      <c r="H16" s="12">
        <v>8.2423999999999996E-5</v>
      </c>
      <c r="I16" s="12"/>
      <c r="J16" s="13"/>
      <c r="K16" s="12">
        <f>SUM(E16:I16)</f>
        <v>6.2496199999999996E-4</v>
      </c>
      <c r="L16" s="12"/>
      <c r="M16" s="12">
        <v>3.3387E-4</v>
      </c>
      <c r="N16" s="22">
        <f>SUM(K16:M16)</f>
        <v>9.5883199999999996E-4</v>
      </c>
    </row>
    <row r="17" spans="1:16" s="19" customFormat="1" x14ac:dyDescent="0.2">
      <c r="A17" s="14">
        <v>41</v>
      </c>
      <c r="B17" s="15" t="s">
        <v>21</v>
      </c>
      <c r="C17" s="78">
        <v>655699902</v>
      </c>
      <c r="D17" s="78"/>
      <c r="E17" s="11"/>
      <c r="F17" s="16">
        <v>3.1620939999999998E-3</v>
      </c>
      <c r="G17" s="16"/>
      <c r="H17" s="16">
        <v>3.2005000000000003E-5</v>
      </c>
      <c r="I17" s="16"/>
      <c r="J17" s="17"/>
      <c r="K17" s="16">
        <f>SUM(E17:I17)</f>
        <v>3.1940989999999997E-3</v>
      </c>
      <c r="L17" s="16"/>
      <c r="M17" s="16"/>
      <c r="N17" s="18">
        <f>SUM(K17:M17)</f>
        <v>3.1940989999999997E-3</v>
      </c>
    </row>
    <row r="18" spans="1:16" s="19" customFormat="1" x14ac:dyDescent="0.2">
      <c r="A18" s="14">
        <v>44</v>
      </c>
      <c r="B18" s="15" t="s">
        <v>22</v>
      </c>
      <c r="C18" s="79">
        <v>763633987</v>
      </c>
      <c r="D18" s="78"/>
      <c r="E18" s="11"/>
      <c r="F18" s="16"/>
      <c r="G18" s="16"/>
      <c r="H18" s="16">
        <v>2.9087000000000001E-5</v>
      </c>
      <c r="I18" s="16"/>
      <c r="J18" s="17"/>
      <c r="K18" s="16">
        <f>SUM(E18:I18)</f>
        <v>2.9087000000000001E-5</v>
      </c>
      <c r="L18" s="16"/>
      <c r="M18" s="16"/>
      <c r="N18" s="18">
        <f>SUM(K18:M18)</f>
        <v>2.9087000000000001E-5</v>
      </c>
    </row>
    <row r="19" spans="1:16" s="19" customFormat="1" x14ac:dyDescent="0.2">
      <c r="A19" s="14">
        <v>44</v>
      </c>
      <c r="B19" s="25" t="s">
        <v>23</v>
      </c>
      <c r="C19" s="78"/>
      <c r="D19" s="78"/>
      <c r="E19" s="11"/>
      <c r="F19" s="16"/>
      <c r="G19" s="16"/>
      <c r="H19" s="16"/>
      <c r="I19" s="16"/>
      <c r="J19" s="17"/>
      <c r="K19" s="16"/>
      <c r="L19" s="16"/>
      <c r="M19" s="16">
        <v>1.368485E-3</v>
      </c>
      <c r="N19" s="18"/>
      <c r="P19" s="8"/>
    </row>
    <row r="20" spans="1:16" s="23" customFormat="1" x14ac:dyDescent="0.2">
      <c r="A20" s="14">
        <v>52</v>
      </c>
      <c r="B20" s="20" t="s">
        <v>24</v>
      </c>
      <c r="C20" s="79">
        <v>555495980</v>
      </c>
      <c r="D20" s="79"/>
      <c r="E20" s="11"/>
      <c r="F20" s="12">
        <v>1.2601349999999999E-3</v>
      </c>
      <c r="G20" s="12"/>
      <c r="H20" s="12"/>
      <c r="I20" s="12"/>
      <c r="J20" s="13"/>
      <c r="K20" s="12">
        <f>SUM(E20:I20)</f>
        <v>1.2601349999999999E-3</v>
      </c>
      <c r="L20" s="12">
        <v>1.5301640000000001E-3</v>
      </c>
      <c r="M20" s="12">
        <v>1.3501450000000001E-3</v>
      </c>
      <c r="N20" s="22">
        <f>SUM(K20:M20)</f>
        <v>4.1404440000000001E-3</v>
      </c>
      <c r="P20" s="26"/>
    </row>
    <row r="21" spans="1:16" s="10" customFormat="1" x14ac:dyDescent="0.2">
      <c r="A21" s="102">
        <v>55</v>
      </c>
      <c r="B21" s="114" t="s">
        <v>25</v>
      </c>
      <c r="C21" s="79">
        <v>988485158</v>
      </c>
      <c r="D21" s="79"/>
      <c r="E21" s="11"/>
      <c r="F21" s="12"/>
      <c r="G21" s="12"/>
      <c r="H21" s="12"/>
      <c r="I21" s="12"/>
      <c r="J21" s="13"/>
      <c r="K21" s="116">
        <f>SUM(E21:I22)</f>
        <v>1.9084379999999999E-3</v>
      </c>
      <c r="L21" s="12"/>
      <c r="M21" s="12"/>
      <c r="N21" s="118">
        <f>SUM(K21:M22)</f>
        <v>3.5783220000000001E-3</v>
      </c>
    </row>
    <row r="22" spans="1:16" s="10" customFormat="1" x14ac:dyDescent="0.2">
      <c r="A22" s="129"/>
      <c r="B22" s="130"/>
      <c r="C22" s="79"/>
      <c r="D22" s="79">
        <f>C21+59492076</f>
        <v>1047977234</v>
      </c>
      <c r="E22" s="11"/>
      <c r="F22" s="12">
        <v>1.9084379999999999E-3</v>
      </c>
      <c r="G22" s="12"/>
      <c r="H22" s="12"/>
      <c r="I22" s="12"/>
      <c r="J22" s="13"/>
      <c r="K22" s="131"/>
      <c r="L22" s="12">
        <v>1.097352E-3</v>
      </c>
      <c r="M22" s="12">
        <v>5.7253200000000005E-4</v>
      </c>
      <c r="N22" s="132"/>
    </row>
    <row r="23" spans="1:16" s="10" customFormat="1" x14ac:dyDescent="0.2">
      <c r="A23" s="14">
        <v>58</v>
      </c>
      <c r="B23" s="20" t="s">
        <v>26</v>
      </c>
      <c r="C23" s="79">
        <v>267459439</v>
      </c>
      <c r="D23" s="79"/>
      <c r="E23" s="11"/>
      <c r="F23" s="12">
        <v>3.55194E-3</v>
      </c>
      <c r="G23" s="12"/>
      <c r="H23" s="12"/>
      <c r="I23" s="12"/>
      <c r="J23" s="13"/>
      <c r="K23" s="12">
        <f>SUM(E23:I23)</f>
        <v>3.55194E-3</v>
      </c>
      <c r="L23" s="12">
        <v>1.960439E-3</v>
      </c>
      <c r="M23" s="12"/>
      <c r="N23" s="22">
        <f>SUM(K23:M23)</f>
        <v>5.5123789999999995E-3</v>
      </c>
    </row>
    <row r="24" spans="1:16" s="10" customFormat="1" ht="12" customHeight="1" x14ac:dyDescent="0.2">
      <c r="A24" s="14">
        <v>59</v>
      </c>
      <c r="B24" s="20" t="s">
        <v>27</v>
      </c>
      <c r="C24" s="79">
        <v>271603039</v>
      </c>
      <c r="D24" s="79"/>
      <c r="E24" s="11"/>
      <c r="F24" s="12"/>
      <c r="G24" s="12"/>
      <c r="H24" s="12">
        <v>8.4328999999999998E-5</v>
      </c>
      <c r="I24" s="12"/>
      <c r="J24" s="13"/>
      <c r="K24" s="12">
        <f>SUM(E24:I24)</f>
        <v>8.4328999999999998E-5</v>
      </c>
      <c r="L24" s="12"/>
      <c r="M24" s="12">
        <v>1.4727379999999999E-3</v>
      </c>
      <c r="N24" s="22">
        <f>SUM(K24:M24)</f>
        <v>1.5570669999999999E-3</v>
      </c>
    </row>
    <row r="25" spans="1:16" s="10" customFormat="1" x14ac:dyDescent="0.2">
      <c r="A25" s="134">
        <v>60</v>
      </c>
      <c r="B25" s="105" t="s">
        <v>28</v>
      </c>
      <c r="C25" s="79">
        <v>772538584</v>
      </c>
      <c r="D25" s="79"/>
      <c r="E25" s="11"/>
      <c r="F25" s="12"/>
      <c r="G25" s="12"/>
      <c r="H25" s="12">
        <v>4.1585999999999998E-5</v>
      </c>
      <c r="I25" s="12"/>
      <c r="J25" s="13"/>
      <c r="K25" s="145">
        <f>SUM(E25:I26)</f>
        <v>7.6819099999999999E-4</v>
      </c>
      <c r="L25" s="12"/>
      <c r="M25" s="12"/>
      <c r="N25" s="147">
        <f>SUM(K25:M26)</f>
        <v>2.9985540000000001E-3</v>
      </c>
    </row>
    <row r="26" spans="1:16" s="10" customFormat="1" x14ac:dyDescent="0.2">
      <c r="A26" s="144"/>
      <c r="B26" s="107"/>
      <c r="C26" s="79"/>
      <c r="D26" s="79">
        <f>C25+18812520</f>
        <v>791351104</v>
      </c>
      <c r="E26" s="11"/>
      <c r="F26" s="12">
        <v>7.2660499999999996E-4</v>
      </c>
      <c r="G26" s="12"/>
      <c r="H26" s="12"/>
      <c r="I26" s="12"/>
      <c r="J26" s="13"/>
      <c r="K26" s="146"/>
      <c r="L26" s="12">
        <v>2.230363E-3</v>
      </c>
      <c r="M26" s="12"/>
      <c r="N26" s="148"/>
    </row>
    <row r="27" spans="1:16" s="10" customFormat="1" x14ac:dyDescent="0.2">
      <c r="A27" s="134">
        <v>61</v>
      </c>
      <c r="B27" s="105" t="s">
        <v>29</v>
      </c>
      <c r="C27" s="79">
        <v>13850579923</v>
      </c>
      <c r="D27" s="79"/>
      <c r="E27" s="12">
        <v>2.1314160000000001E-3</v>
      </c>
      <c r="F27" s="12">
        <v>1.8446700000000001E-4</v>
      </c>
      <c r="G27" s="12"/>
      <c r="H27" s="12"/>
      <c r="I27" s="12"/>
      <c r="J27" s="13"/>
      <c r="K27" s="145">
        <f>SUM(E27:I28)</f>
        <v>2.3158830000000004E-3</v>
      </c>
      <c r="L27" s="12"/>
      <c r="M27" s="12"/>
      <c r="N27" s="147">
        <f>SUM(K27:M28)</f>
        <v>2.3158830000000004E-3</v>
      </c>
    </row>
    <row r="28" spans="1:16" s="10" customFormat="1" x14ac:dyDescent="0.2">
      <c r="A28" s="149"/>
      <c r="B28" s="150"/>
      <c r="C28" s="79"/>
      <c r="D28" s="79">
        <f>C27+482210302</f>
        <v>14332790225</v>
      </c>
      <c r="E28" s="11"/>
      <c r="F28" s="12"/>
      <c r="G28" s="12"/>
      <c r="H28" s="12"/>
      <c r="I28" s="12"/>
      <c r="J28" s="13"/>
      <c r="K28" s="151"/>
      <c r="L28" s="12"/>
      <c r="M28" s="12"/>
      <c r="N28" s="152"/>
    </row>
    <row r="29" spans="1:16" x14ac:dyDescent="0.2">
      <c r="A29" s="14">
        <v>71</v>
      </c>
      <c r="B29" s="20" t="s">
        <v>30</v>
      </c>
      <c r="C29" s="78">
        <v>783306011</v>
      </c>
      <c r="D29" s="78"/>
      <c r="E29" s="11"/>
      <c r="F29" s="16">
        <v>5.1065599999999996E-4</v>
      </c>
      <c r="G29" s="16"/>
      <c r="H29" s="16">
        <v>1.5395000000000001E-5</v>
      </c>
      <c r="I29" s="16"/>
      <c r="J29" s="17"/>
      <c r="K29" s="16">
        <f>SUM(E29:I29)</f>
        <v>5.2605099999999993E-4</v>
      </c>
      <c r="L29" s="16">
        <v>1.5319680000000001E-3</v>
      </c>
      <c r="M29" s="16"/>
      <c r="N29" s="18">
        <f>SUM(K29:M29)</f>
        <v>2.0580189999999999E-3</v>
      </c>
    </row>
    <row r="30" spans="1:16" x14ac:dyDescent="0.2">
      <c r="A30" s="14">
        <v>72</v>
      </c>
      <c r="B30" s="20" t="s">
        <v>31</v>
      </c>
      <c r="C30" s="78">
        <v>616378039</v>
      </c>
      <c r="D30" s="78"/>
      <c r="E30" s="11"/>
      <c r="F30" s="16">
        <v>7.30071E-4</v>
      </c>
      <c r="G30" s="16"/>
      <c r="H30" s="16">
        <v>6.4472000000000002E-5</v>
      </c>
      <c r="I30" s="16"/>
      <c r="J30" s="17"/>
      <c r="K30" s="16">
        <f>SUM(E30:I30)</f>
        <v>7.9454299999999999E-4</v>
      </c>
      <c r="L30" s="16"/>
      <c r="M30" s="16"/>
      <c r="N30" s="18">
        <f>SUM(K30:M30)</f>
        <v>7.9454299999999999E-4</v>
      </c>
    </row>
    <row r="31" spans="1:16" x14ac:dyDescent="0.2">
      <c r="A31" s="14">
        <v>73</v>
      </c>
      <c r="B31" s="20" t="s">
        <v>32</v>
      </c>
      <c r="C31" s="78">
        <v>243891771</v>
      </c>
      <c r="D31" s="78"/>
      <c r="E31" s="11"/>
      <c r="F31" s="16">
        <v>1.230054E-3</v>
      </c>
      <c r="G31" s="16"/>
      <c r="H31" s="16">
        <v>2.6622E-5</v>
      </c>
      <c r="I31" s="16"/>
      <c r="J31" s="17"/>
      <c r="K31" s="16">
        <f>SUM(E31:I31)</f>
        <v>1.256676E-3</v>
      </c>
      <c r="L31" s="16">
        <v>1.64007E-4</v>
      </c>
      <c r="M31" s="16"/>
      <c r="N31" s="18">
        <f>SUM(K31:M31)</f>
        <v>1.4206830000000001E-3</v>
      </c>
    </row>
    <row r="32" spans="1:16" s="10" customFormat="1" x14ac:dyDescent="0.2">
      <c r="A32" s="102">
        <v>83</v>
      </c>
      <c r="B32" s="114" t="s">
        <v>33</v>
      </c>
      <c r="C32" s="79">
        <v>2724312480</v>
      </c>
      <c r="D32" s="35"/>
      <c r="E32" s="11"/>
      <c r="G32" s="12"/>
      <c r="H32" s="12">
        <v>5.4345000000000002E-5</v>
      </c>
      <c r="I32" s="12"/>
      <c r="J32" s="13"/>
      <c r="K32" s="108">
        <f>SUM(E32:I33)</f>
        <v>1.3031169999999999E-3</v>
      </c>
      <c r="L32" s="12"/>
      <c r="M32" s="12"/>
      <c r="N32" s="118">
        <f>SUM(K32:M33)</f>
        <v>1.3031169999999999E-3</v>
      </c>
    </row>
    <row r="33" spans="1:14" s="10" customFormat="1" x14ac:dyDescent="0.2">
      <c r="A33" s="129"/>
      <c r="B33" s="130"/>
      <c r="C33" s="79"/>
      <c r="D33" s="79">
        <f>C32+24451503</f>
        <v>2748763983</v>
      </c>
      <c r="E33" s="11"/>
      <c r="F33" s="12">
        <v>1.248772E-3</v>
      </c>
      <c r="G33" s="12"/>
      <c r="H33" s="12"/>
      <c r="I33" s="12"/>
      <c r="J33" s="13"/>
      <c r="K33" s="137"/>
      <c r="L33" s="12"/>
      <c r="M33" s="12"/>
      <c r="N33" s="132"/>
    </row>
    <row r="34" spans="1:14" s="10" customFormat="1" x14ac:dyDescent="0.2">
      <c r="A34" s="102">
        <v>84</v>
      </c>
      <c r="B34" s="114" t="s">
        <v>34</v>
      </c>
      <c r="C34" s="79">
        <v>6950527053</v>
      </c>
      <c r="D34" s="35"/>
      <c r="E34" s="11"/>
      <c r="F34" s="27">
        <v>1.8272E-3</v>
      </c>
      <c r="G34" s="12"/>
      <c r="H34" s="12">
        <v>3.943E-5</v>
      </c>
      <c r="I34" s="12"/>
      <c r="J34" s="13"/>
      <c r="K34" s="108">
        <f>SUM(E34:I35)</f>
        <v>1.86663E-3</v>
      </c>
      <c r="L34" s="12"/>
      <c r="N34" s="118">
        <f>SUM(K34:M35)</f>
        <v>1.86663E-3</v>
      </c>
    </row>
    <row r="35" spans="1:14" s="10" customFormat="1" x14ac:dyDescent="0.2">
      <c r="A35" s="129"/>
      <c r="B35" s="130"/>
      <c r="C35" s="79"/>
      <c r="D35" s="79">
        <f>C34+315132513</f>
        <v>7265659566</v>
      </c>
      <c r="E35" s="11"/>
      <c r="F35" s="12"/>
      <c r="G35" s="12"/>
      <c r="H35" s="12"/>
      <c r="I35" s="12"/>
      <c r="J35" s="13"/>
      <c r="K35" s="137"/>
      <c r="L35" s="12"/>
      <c r="M35" s="12"/>
      <c r="N35" s="132"/>
    </row>
    <row r="36" spans="1:14" s="10" customFormat="1" x14ac:dyDescent="0.2">
      <c r="A36" s="102">
        <v>91</v>
      </c>
      <c r="B36" s="114" t="s">
        <v>35</v>
      </c>
      <c r="C36" s="79">
        <v>5120441083</v>
      </c>
      <c r="D36" s="79"/>
      <c r="E36" s="11"/>
      <c r="F36" s="12"/>
      <c r="G36" s="12"/>
      <c r="H36" s="12"/>
      <c r="I36" s="12"/>
      <c r="J36" s="13"/>
      <c r="K36" s="116">
        <f>SUM(E36:I37)</f>
        <v>1.292056E-3</v>
      </c>
      <c r="L36" s="12"/>
      <c r="M36" s="12"/>
      <c r="N36" s="118">
        <f>SUM(K36:M37)</f>
        <v>3.0892910000000001E-3</v>
      </c>
    </row>
    <row r="37" spans="1:14" s="10" customFormat="1" x14ac:dyDescent="0.2">
      <c r="A37" s="129"/>
      <c r="B37" s="130"/>
      <c r="C37" s="79"/>
      <c r="D37" s="79">
        <f>C36+142486664</f>
        <v>5262927747</v>
      </c>
      <c r="E37" s="11"/>
      <c r="F37" s="12">
        <v>1.292056E-3</v>
      </c>
      <c r="G37" s="12"/>
      <c r="H37" s="12"/>
      <c r="I37" s="12"/>
      <c r="J37" s="13"/>
      <c r="K37" s="131"/>
      <c r="L37" s="12">
        <v>1.333082E-3</v>
      </c>
      <c r="M37" s="12">
        <v>4.6415300000000003E-4</v>
      </c>
      <c r="N37" s="132"/>
    </row>
    <row r="38" spans="1:14" s="10" customFormat="1" x14ac:dyDescent="0.2">
      <c r="A38" s="14">
        <v>92</v>
      </c>
      <c r="B38" s="15" t="s">
        <v>36</v>
      </c>
      <c r="C38" s="79">
        <v>294333041</v>
      </c>
      <c r="D38" s="79"/>
      <c r="E38" s="12">
        <v>4.5356800000000001E-4</v>
      </c>
      <c r="F38" s="12"/>
      <c r="G38" s="12"/>
      <c r="H38" s="12">
        <v>6.3115999999999997E-5</v>
      </c>
      <c r="I38" s="12">
        <v>4.11099E-4</v>
      </c>
      <c r="J38" s="13" t="s">
        <v>37</v>
      </c>
      <c r="K38" s="12">
        <f>SUM(E38:I38)</f>
        <v>9.2778299999999995E-4</v>
      </c>
      <c r="L38" s="12"/>
      <c r="M38" s="12">
        <v>2.0385100000000001E-4</v>
      </c>
      <c r="N38" s="22">
        <f>SUM(K38:M38)</f>
        <v>1.1316339999999999E-3</v>
      </c>
    </row>
    <row r="39" spans="1:14" s="10" customFormat="1" x14ac:dyDescent="0.2">
      <c r="A39" s="102">
        <v>93</v>
      </c>
      <c r="B39" s="126" t="s">
        <v>38</v>
      </c>
      <c r="C39" s="79">
        <v>4463676979</v>
      </c>
      <c r="D39" s="79"/>
      <c r="E39" s="11"/>
      <c r="F39" s="12"/>
      <c r="G39" s="12"/>
      <c r="H39" s="12"/>
      <c r="I39" s="12"/>
      <c r="J39" s="13"/>
      <c r="K39" s="116">
        <f>SUM(E39:J40)</f>
        <v>1.289365E-3</v>
      </c>
      <c r="L39" s="12"/>
      <c r="M39" s="12"/>
      <c r="N39" s="118">
        <f>SUM(K39:M40)</f>
        <v>4.1348599999999998E-3</v>
      </c>
    </row>
    <row r="40" spans="1:14" s="10" customFormat="1" x14ac:dyDescent="0.2">
      <c r="A40" s="129"/>
      <c r="B40" s="143"/>
      <c r="C40" s="79"/>
      <c r="D40" s="79">
        <f>C39+34662904</f>
        <v>4498339883</v>
      </c>
      <c r="E40" s="11"/>
      <c r="F40" s="12">
        <v>1.289365E-3</v>
      </c>
      <c r="G40" s="12"/>
      <c r="H40" s="12"/>
      <c r="I40" s="12"/>
      <c r="J40" s="13"/>
      <c r="K40" s="131"/>
      <c r="L40" s="12">
        <f>0.000178591+0.000347962+0.00141856+0.00027793</f>
        <v>2.2230430000000001E-3</v>
      </c>
      <c r="M40" s="12">
        <v>6.2245200000000001E-4</v>
      </c>
      <c r="N40" s="132"/>
    </row>
    <row r="41" spans="1:14" x14ac:dyDescent="0.2">
      <c r="A41" s="102">
        <v>101</v>
      </c>
      <c r="B41" s="114" t="s">
        <v>39</v>
      </c>
      <c r="C41" s="79">
        <v>1344670583</v>
      </c>
      <c r="D41" s="79"/>
      <c r="E41" s="11"/>
      <c r="F41" s="12"/>
      <c r="G41" s="12"/>
      <c r="H41" s="12">
        <v>5.3056999999999997E-5</v>
      </c>
      <c r="I41" s="12"/>
      <c r="J41" s="13"/>
      <c r="K41" s="116">
        <f>SUM(E41:J42)</f>
        <v>1.821921E-3</v>
      </c>
      <c r="L41" s="12"/>
      <c r="M41" s="12"/>
      <c r="N41" s="118">
        <f>SUM(K41:M42)</f>
        <v>2.4214129999999999E-3</v>
      </c>
    </row>
    <row r="42" spans="1:14" x14ac:dyDescent="0.2">
      <c r="A42" s="104"/>
      <c r="B42" s="115"/>
      <c r="C42" s="79"/>
      <c r="D42" s="79">
        <f>C41+12038319</f>
        <v>1356708902</v>
      </c>
      <c r="E42" s="11"/>
      <c r="F42" s="12">
        <v>1.768864E-3</v>
      </c>
      <c r="G42" s="12"/>
      <c r="H42" s="12"/>
      <c r="I42" s="12"/>
      <c r="J42" s="13"/>
      <c r="K42" s="131"/>
      <c r="L42" s="12">
        <v>5.9949199999999997E-4</v>
      </c>
      <c r="M42" s="12"/>
      <c r="N42" s="132"/>
    </row>
    <row r="43" spans="1:14" s="10" customFormat="1" x14ac:dyDescent="0.2">
      <c r="A43" s="14">
        <v>111</v>
      </c>
      <c r="B43" s="20" t="s">
        <v>40</v>
      </c>
      <c r="C43" s="79">
        <v>204289478</v>
      </c>
      <c r="D43" s="79"/>
      <c r="E43" s="11"/>
      <c r="F43" s="12">
        <v>7.8320199999999999E-4</v>
      </c>
      <c r="G43" s="12"/>
      <c r="H43" s="12">
        <v>9.9617999999999994E-5</v>
      </c>
      <c r="I43" s="12"/>
      <c r="J43" s="13"/>
      <c r="K43" s="12">
        <f>SUM(E43:I43)</f>
        <v>8.8281999999999998E-4</v>
      </c>
      <c r="L43" s="12"/>
      <c r="M43" s="12">
        <v>5.0418700000000002E-4</v>
      </c>
      <c r="N43" s="22">
        <f>SUM(K43:M43)</f>
        <v>1.387007E-3</v>
      </c>
    </row>
    <row r="44" spans="1:14" s="10" customFormat="1" x14ac:dyDescent="0.2">
      <c r="A44" s="14">
        <v>121</v>
      </c>
      <c r="B44" s="20" t="s">
        <v>41</v>
      </c>
      <c r="C44" s="79">
        <v>186714713</v>
      </c>
      <c r="D44" s="79"/>
      <c r="E44" s="11"/>
      <c r="F44" s="12">
        <f>0.001338941+0.000267788</f>
        <v>1.6067289999999999E-3</v>
      </c>
      <c r="G44" s="12"/>
      <c r="H44" s="12">
        <v>4.7302000000000002E-5</v>
      </c>
      <c r="I44" s="12"/>
      <c r="J44" s="13"/>
      <c r="K44" s="12">
        <f>SUM(E44:I44)</f>
        <v>1.6540309999999998E-3</v>
      </c>
      <c r="L44" s="12">
        <v>1.446056E-3</v>
      </c>
      <c r="M44" s="12">
        <v>1.0711499999999999E-4</v>
      </c>
      <c r="N44" s="22">
        <f>SUM(K44:M44)</f>
        <v>3.2072019999999997E-3</v>
      </c>
    </row>
    <row r="45" spans="1:14" s="10" customFormat="1" x14ac:dyDescent="0.2">
      <c r="A45" s="102">
        <v>131</v>
      </c>
      <c r="B45" s="114" t="s">
        <v>42</v>
      </c>
      <c r="C45" s="79">
        <v>8952669239</v>
      </c>
      <c r="D45" s="79"/>
      <c r="E45" s="11"/>
      <c r="F45" s="12"/>
      <c r="G45" s="12"/>
      <c r="H45" s="12">
        <v>4.6521999999999999E-5</v>
      </c>
      <c r="I45" s="12"/>
      <c r="J45" s="13"/>
      <c r="K45" s="116">
        <f>SUM(E45:I47)</f>
        <v>1.475428E-3</v>
      </c>
      <c r="L45" s="12"/>
      <c r="M45" s="12"/>
      <c r="N45" s="118">
        <f>SUM(K45:M47)</f>
        <v>2.368673E-3</v>
      </c>
    </row>
    <row r="46" spans="1:14" s="10" customFormat="1" x14ac:dyDescent="0.2">
      <c r="A46" s="120"/>
      <c r="B46" s="121"/>
      <c r="C46" s="79"/>
      <c r="D46" s="79">
        <f>C45+132503758</f>
        <v>9085172997</v>
      </c>
      <c r="E46" s="11"/>
      <c r="F46" s="12">
        <v>1.4193459999999999E-3</v>
      </c>
      <c r="G46" s="12"/>
      <c r="H46" s="12"/>
      <c r="I46" s="12">
        <v>9.5599999999999999E-6</v>
      </c>
      <c r="J46" s="13" t="s">
        <v>43</v>
      </c>
      <c r="K46" s="122"/>
      <c r="L46" s="12"/>
      <c r="M46" s="12"/>
      <c r="N46" s="123"/>
    </row>
    <row r="47" spans="1:14" s="10" customFormat="1" x14ac:dyDescent="0.2">
      <c r="A47" s="104"/>
      <c r="B47" s="115"/>
      <c r="C47" s="79"/>
      <c r="D47" s="79">
        <f>C45+3436736</f>
        <v>8956105975</v>
      </c>
      <c r="E47" s="11"/>
      <c r="F47" s="12"/>
      <c r="G47" s="12"/>
      <c r="H47" s="12"/>
      <c r="I47" s="12"/>
      <c r="J47" s="13"/>
      <c r="K47" s="117"/>
      <c r="L47" s="12">
        <v>8.9324499999999998E-4</v>
      </c>
      <c r="M47" s="12"/>
      <c r="N47" s="119"/>
    </row>
    <row r="48" spans="1:14" s="10" customFormat="1" x14ac:dyDescent="0.2">
      <c r="A48" s="102">
        <v>132</v>
      </c>
      <c r="B48" s="114" t="s">
        <v>44</v>
      </c>
      <c r="C48" s="79">
        <v>2839634992</v>
      </c>
      <c r="D48" s="79"/>
      <c r="E48" s="11"/>
      <c r="F48" s="12"/>
      <c r="G48" s="12"/>
      <c r="H48" s="12"/>
      <c r="I48" s="12"/>
      <c r="J48" s="13"/>
      <c r="K48" s="116">
        <f>SUM(E48:I49)</f>
        <v>1.2181309999999999E-3</v>
      </c>
      <c r="L48" s="12">
        <v>8.0996300000000002E-4</v>
      </c>
      <c r="M48" s="12"/>
      <c r="N48" s="118">
        <f>SUM(K48:M49)</f>
        <v>2.7738279999999999E-3</v>
      </c>
    </row>
    <row r="49" spans="1:18" s="10" customFormat="1" x14ac:dyDescent="0.2">
      <c r="A49" s="129"/>
      <c r="B49" s="130"/>
      <c r="C49" s="79"/>
      <c r="D49" s="79">
        <f>C48+526176918</f>
        <v>3365811910</v>
      </c>
      <c r="E49" s="11"/>
      <c r="F49" s="12">
        <v>1.2181309999999999E-3</v>
      </c>
      <c r="G49" s="12"/>
      <c r="H49" s="12"/>
      <c r="I49" s="12"/>
      <c r="J49" s="13"/>
      <c r="K49" s="131"/>
      <c r="L49" s="12"/>
      <c r="M49" s="12">
        <v>7.4573399999999996E-4</v>
      </c>
      <c r="N49" s="132"/>
    </row>
    <row r="50" spans="1:18" s="10" customFormat="1" x14ac:dyDescent="0.2">
      <c r="A50" s="14">
        <v>133</v>
      </c>
      <c r="B50" s="20" t="s">
        <v>45</v>
      </c>
      <c r="C50" s="79">
        <v>400738380</v>
      </c>
      <c r="D50" s="79"/>
      <c r="E50" s="11"/>
      <c r="F50" s="12"/>
      <c r="G50" s="12"/>
      <c r="H50" s="12"/>
      <c r="I50" s="12">
        <v>9.999989999999999E-4</v>
      </c>
      <c r="J50" s="13" t="s">
        <v>46</v>
      </c>
      <c r="K50" s="12">
        <f>SUM(E50:I50)</f>
        <v>9.999989999999999E-4</v>
      </c>
      <c r="L50" s="12">
        <v>1.1116349999999999E-3</v>
      </c>
      <c r="M50" s="12"/>
      <c r="N50" s="22">
        <f>SUM(K50:M50)</f>
        <v>2.1116339999999998E-3</v>
      </c>
    </row>
    <row r="51" spans="1:18" s="10" customFormat="1" x14ac:dyDescent="0.2">
      <c r="A51" s="102">
        <v>134</v>
      </c>
      <c r="B51" s="114" t="s">
        <v>47</v>
      </c>
      <c r="C51" s="79">
        <v>2429762285</v>
      </c>
      <c r="D51" s="79"/>
      <c r="E51" s="11"/>
      <c r="G51" s="12"/>
      <c r="H51" s="12">
        <v>2.0681000000000001E-5</v>
      </c>
      <c r="I51" s="12"/>
      <c r="J51" s="13"/>
      <c r="K51" s="116">
        <f>SUM(E51:I52)</f>
        <v>6.3390199999999999E-4</v>
      </c>
      <c r="N51" s="118">
        <f>SUM(K51:M52)</f>
        <v>2.248159E-3</v>
      </c>
    </row>
    <row r="52" spans="1:18" s="10" customFormat="1" x14ac:dyDescent="0.2">
      <c r="A52" s="129"/>
      <c r="B52" s="130"/>
      <c r="C52" s="79"/>
      <c r="D52" s="79">
        <f>C51+16339868</f>
        <v>2446102153</v>
      </c>
      <c r="E52" s="11"/>
      <c r="F52" s="12">
        <v>6.1322099999999995E-4</v>
      </c>
      <c r="G52" s="12"/>
      <c r="H52" s="12"/>
      <c r="I52" s="12"/>
      <c r="J52" s="13"/>
      <c r="K52" s="131"/>
      <c r="L52" s="12">
        <v>1.614257E-3</v>
      </c>
      <c r="M52" s="12"/>
      <c r="N52" s="132"/>
      <c r="R52" s="28"/>
    </row>
    <row r="53" spans="1:18" s="10" customFormat="1" x14ac:dyDescent="0.2">
      <c r="A53" s="14">
        <v>135</v>
      </c>
      <c r="B53" s="20" t="s">
        <v>48</v>
      </c>
      <c r="C53" s="79">
        <v>206973510</v>
      </c>
      <c r="D53" s="79"/>
      <c r="E53" s="11"/>
      <c r="F53" s="12"/>
      <c r="G53" s="12"/>
      <c r="H53" s="12"/>
      <c r="I53" s="12">
        <v>9.9999799999999999E-4</v>
      </c>
      <c r="J53" s="13" t="s">
        <v>46</v>
      </c>
      <c r="K53" s="12">
        <f>SUM(E53:I53)</f>
        <v>9.9999799999999999E-4</v>
      </c>
      <c r="L53" s="12">
        <v>1.0146230000000001E-3</v>
      </c>
      <c r="M53" s="12">
        <v>2.9472370000000001E-3</v>
      </c>
      <c r="N53" s="22">
        <f>SUM(K53:M53)</f>
        <v>4.9618580000000004E-3</v>
      </c>
    </row>
    <row r="54" spans="1:18" s="10" customFormat="1" x14ac:dyDescent="0.2">
      <c r="A54" s="14">
        <v>136</v>
      </c>
      <c r="B54" s="15" t="s">
        <v>49</v>
      </c>
      <c r="C54" s="79">
        <v>407624801</v>
      </c>
      <c r="D54" s="79"/>
      <c r="E54" s="11"/>
      <c r="F54" s="12"/>
      <c r="G54" s="12"/>
      <c r="H54" s="12"/>
      <c r="I54" s="12"/>
      <c r="J54" s="13"/>
      <c r="K54" s="12">
        <f>SUM(E54:I54)</f>
        <v>0</v>
      </c>
      <c r="L54" s="12">
        <v>2.8118850000000001E-3</v>
      </c>
      <c r="M54" s="12"/>
      <c r="N54" s="22">
        <f>SUM(K54:M54)</f>
        <v>2.8118850000000001E-3</v>
      </c>
    </row>
    <row r="55" spans="1:18" s="10" customFormat="1" x14ac:dyDescent="0.2">
      <c r="A55" s="14">
        <v>137</v>
      </c>
      <c r="B55" s="20" t="s">
        <v>50</v>
      </c>
      <c r="C55" s="79">
        <v>609978342</v>
      </c>
      <c r="D55" s="79"/>
      <c r="E55" s="11"/>
      <c r="F55" s="12">
        <v>6.5576100000000004E-4</v>
      </c>
      <c r="G55" s="12"/>
      <c r="H55" s="12">
        <v>9.6069000000000005E-5</v>
      </c>
      <c r="I55" s="12">
        <v>9.999989999999999E-4</v>
      </c>
      <c r="J55" s="13" t="s">
        <v>46</v>
      </c>
      <c r="K55" s="12">
        <f>SUM(E55:I55)</f>
        <v>1.7518289999999999E-3</v>
      </c>
      <c r="L55" s="12">
        <v>1.3115220000000001E-3</v>
      </c>
      <c r="M55" s="12">
        <v>4.0985099999999998E-4</v>
      </c>
      <c r="N55" s="22">
        <f>SUM(K55:M55)</f>
        <v>3.4732019999999999E-3</v>
      </c>
    </row>
    <row r="56" spans="1:18" s="10" customFormat="1" x14ac:dyDescent="0.2">
      <c r="A56" s="102">
        <v>139</v>
      </c>
      <c r="B56" s="114" t="s">
        <v>51</v>
      </c>
      <c r="C56" s="79">
        <v>4986307155</v>
      </c>
      <c r="D56" s="79"/>
      <c r="E56" s="11"/>
      <c r="F56" s="12"/>
      <c r="G56" s="12"/>
      <c r="H56" s="12">
        <v>8.2279999999999998E-6</v>
      </c>
      <c r="I56" s="12"/>
      <c r="J56" s="13"/>
      <c r="K56" s="116">
        <f>SUM(E56:I57)</f>
        <v>7.7462099999999997E-4</v>
      </c>
      <c r="L56" s="12">
        <v>1.162904E-3</v>
      </c>
      <c r="M56" s="12"/>
      <c r="N56" s="118">
        <f>SUM(K56:M57)</f>
        <v>3.2900219999999997E-3</v>
      </c>
    </row>
    <row r="57" spans="1:18" s="10" customFormat="1" x14ac:dyDescent="0.2">
      <c r="A57" s="129"/>
      <c r="B57" s="130"/>
      <c r="C57" s="79"/>
      <c r="D57" s="79">
        <f>C56+885356690</f>
        <v>5871663845</v>
      </c>
      <c r="E57" s="11"/>
      <c r="F57" s="12">
        <v>7.6639299999999998E-4</v>
      </c>
      <c r="G57" s="12"/>
      <c r="H57" s="12"/>
      <c r="I57" s="12"/>
      <c r="J57" s="13"/>
      <c r="K57" s="131"/>
      <c r="L57" s="12">
        <v>1.0118779999999999E-3</v>
      </c>
      <c r="M57" s="12">
        <v>3.4061900000000001E-4</v>
      </c>
      <c r="N57" s="132"/>
    </row>
    <row r="58" spans="1:18" s="10" customFormat="1" x14ac:dyDescent="0.2">
      <c r="A58" s="14">
        <v>148</v>
      </c>
      <c r="B58" s="15" t="s">
        <v>52</v>
      </c>
      <c r="C58" s="79">
        <v>198264414</v>
      </c>
      <c r="D58" s="79"/>
      <c r="E58" s="11"/>
      <c r="F58" s="12">
        <f>0.001513131+0.000756565</f>
        <v>2.2696959999999999E-3</v>
      </c>
      <c r="G58" s="12"/>
      <c r="H58" s="12">
        <v>7.5106999999999998E-5</v>
      </c>
      <c r="I58" s="12"/>
      <c r="J58" s="13"/>
      <c r="K58" s="12">
        <f>SUM(E58:I58)</f>
        <v>2.3448029999999999E-3</v>
      </c>
      <c r="L58" s="12">
        <v>1.513131E-3</v>
      </c>
      <c r="M58" s="12"/>
      <c r="N58" s="22">
        <f>SUM(K58:M58)</f>
        <v>3.8579339999999999E-3</v>
      </c>
    </row>
    <row r="59" spans="1:18" s="10" customFormat="1" x14ac:dyDescent="0.2">
      <c r="A59" s="14">
        <v>149</v>
      </c>
      <c r="B59" s="20" t="s">
        <v>53</v>
      </c>
      <c r="C59" s="79">
        <v>142322431</v>
      </c>
      <c r="D59" s="79"/>
      <c r="E59" s="11"/>
      <c r="F59" s="12">
        <v>2.4592049999999999E-3</v>
      </c>
      <c r="G59" s="12"/>
      <c r="H59" s="12">
        <v>7.8620000000000003E-6</v>
      </c>
      <c r="I59" s="12"/>
      <c r="J59" s="13"/>
      <c r="K59" s="12">
        <f>SUM(E59:I59)</f>
        <v>2.4670669999999999E-3</v>
      </c>
      <c r="L59" s="12"/>
      <c r="M59" s="12">
        <v>7.0262999999999999E-4</v>
      </c>
      <c r="N59" s="22">
        <f>SUM(K59:M59)</f>
        <v>3.169697E-3</v>
      </c>
    </row>
    <row r="60" spans="1:18" s="10" customFormat="1" x14ac:dyDescent="0.2">
      <c r="A60" s="14">
        <v>150</v>
      </c>
      <c r="B60" s="20" t="s">
        <v>54</v>
      </c>
      <c r="C60" s="79">
        <v>806819716</v>
      </c>
      <c r="D60" s="79"/>
      <c r="E60" s="11"/>
      <c r="F60" s="12">
        <v>8.6512500000000001E-4</v>
      </c>
      <c r="G60" s="12">
        <v>4.4077800000000001E-4</v>
      </c>
      <c r="H60" s="12">
        <v>3.4340000000000001E-6</v>
      </c>
      <c r="I60" s="12"/>
      <c r="J60" s="13"/>
      <c r="K60" s="12">
        <f>SUM(E60:I60)</f>
        <v>1.309337E-3</v>
      </c>
      <c r="L60" s="12">
        <v>8.8322100000000001E-4</v>
      </c>
      <c r="M60" s="12">
        <v>6.1723799999999999E-4</v>
      </c>
      <c r="N60" s="22">
        <f>SUM(K60:M60)</f>
        <v>2.8097959999999998E-3</v>
      </c>
    </row>
    <row r="61" spans="1:18" s="10" customFormat="1" x14ac:dyDescent="0.2">
      <c r="A61" s="102">
        <v>151</v>
      </c>
      <c r="B61" s="114" t="s">
        <v>55</v>
      </c>
      <c r="C61" s="79">
        <v>1913517139</v>
      </c>
      <c r="D61" s="35"/>
      <c r="E61" s="11"/>
      <c r="G61" s="12"/>
      <c r="H61" s="12">
        <v>7.1600000000000001E-7</v>
      </c>
      <c r="I61" s="12"/>
      <c r="J61" s="13"/>
      <c r="K61" s="116">
        <f>SUM(E61:I62)</f>
        <v>9.2787299999999996E-4</v>
      </c>
      <c r="L61" s="12"/>
      <c r="M61" s="12"/>
      <c r="N61" s="118">
        <f>SUM(K61:M62)</f>
        <v>2.744172E-3</v>
      </c>
    </row>
    <row r="62" spans="1:18" s="10" customFormat="1" x14ac:dyDescent="0.2">
      <c r="A62" s="120"/>
      <c r="B62" s="121"/>
      <c r="C62" s="79"/>
      <c r="D62" s="79">
        <f>C61+453933508</f>
        <v>2367450647</v>
      </c>
      <c r="E62" s="11"/>
      <c r="F62" s="12">
        <v>9.2715699999999996E-4</v>
      </c>
      <c r="G62" s="12"/>
      <c r="H62" s="12"/>
      <c r="I62" s="12"/>
      <c r="J62" s="13"/>
      <c r="K62" s="122"/>
      <c r="L62" s="12">
        <v>1.077108E-3</v>
      </c>
      <c r="M62" s="12">
        <v>7.3919100000000005E-4</v>
      </c>
      <c r="N62" s="123"/>
    </row>
    <row r="63" spans="1:18" ht="13.5" customHeight="1" x14ac:dyDescent="0.2">
      <c r="A63" s="14">
        <v>161</v>
      </c>
      <c r="B63" s="20" t="s">
        <v>56</v>
      </c>
      <c r="C63" s="78">
        <v>156984342</v>
      </c>
      <c r="D63" s="78"/>
      <c r="E63" s="11"/>
      <c r="F63" s="16">
        <v>1.592516E-3</v>
      </c>
      <c r="G63" s="16"/>
      <c r="H63" s="16">
        <v>2.4932000000000001E-5</v>
      </c>
      <c r="I63" s="16"/>
      <c r="J63" s="17"/>
      <c r="K63" s="16">
        <f t="shared" ref="K63:K68" si="0">SUM(E63:I63)</f>
        <v>1.6174480000000001E-3</v>
      </c>
      <c r="L63" s="16"/>
      <c r="M63" s="16"/>
      <c r="N63" s="18">
        <f t="shared" ref="N63:N68" si="1">SUM(K63:M63)</f>
        <v>1.6174480000000001E-3</v>
      </c>
    </row>
    <row r="64" spans="1:18" x14ac:dyDescent="0.2">
      <c r="A64" s="14">
        <v>171</v>
      </c>
      <c r="B64" s="20" t="s">
        <v>57</v>
      </c>
      <c r="C64" s="79">
        <v>693586493</v>
      </c>
      <c r="D64" s="79"/>
      <c r="E64" s="11"/>
      <c r="F64" s="12">
        <v>3.8711829999999998E-3</v>
      </c>
      <c r="G64" s="12"/>
      <c r="H64" s="12">
        <v>6.7270000000000001E-6</v>
      </c>
      <c r="I64" s="12"/>
      <c r="J64" s="13"/>
      <c r="K64" s="12">
        <f t="shared" si="0"/>
        <v>3.87791E-3</v>
      </c>
      <c r="L64" s="12"/>
      <c r="M64" s="12">
        <v>1.4417799999999999E-4</v>
      </c>
      <c r="N64" s="22">
        <f t="shared" si="1"/>
        <v>4.0220880000000001E-3</v>
      </c>
    </row>
    <row r="65" spans="1:18" s="10" customFormat="1" x14ac:dyDescent="0.2">
      <c r="A65" s="14">
        <v>181</v>
      </c>
      <c r="B65" s="20" t="s">
        <v>58</v>
      </c>
      <c r="C65" s="79">
        <v>674880476</v>
      </c>
      <c r="D65" s="79"/>
      <c r="E65" s="11"/>
      <c r="F65" s="12">
        <v>8.89046E-4</v>
      </c>
      <c r="G65" s="12"/>
      <c r="H65" s="12">
        <v>1.1544E-5</v>
      </c>
      <c r="I65" s="12"/>
      <c r="J65" s="13"/>
      <c r="K65" s="12">
        <f t="shared" si="0"/>
        <v>9.0059000000000005E-4</v>
      </c>
      <c r="L65" s="12"/>
      <c r="M65" s="12">
        <v>7.4086999999999997E-5</v>
      </c>
      <c r="N65" s="22">
        <f t="shared" si="1"/>
        <v>9.7467700000000007E-4</v>
      </c>
    </row>
    <row r="66" spans="1:18" s="10" customFormat="1" x14ac:dyDescent="0.2">
      <c r="A66" s="14">
        <v>182</v>
      </c>
      <c r="B66" s="20" t="s">
        <v>59</v>
      </c>
      <c r="C66" s="79">
        <v>183024416</v>
      </c>
      <c r="D66" s="79"/>
      <c r="E66" s="11"/>
      <c r="F66" s="12">
        <v>4.0978100000000001E-4</v>
      </c>
      <c r="G66" s="12"/>
      <c r="H66" s="12">
        <v>5.6484000000000003E-5</v>
      </c>
      <c r="I66" s="12"/>
      <c r="J66" s="13"/>
      <c r="K66" s="12">
        <f t="shared" si="0"/>
        <v>4.66265E-4</v>
      </c>
      <c r="L66" s="12"/>
      <c r="M66" s="12">
        <v>7.4803100000000002E-4</v>
      </c>
      <c r="N66" s="22">
        <f t="shared" si="1"/>
        <v>1.2142960000000001E-3</v>
      </c>
    </row>
    <row r="67" spans="1:18" s="10" customFormat="1" x14ac:dyDescent="0.2">
      <c r="A67" s="14">
        <v>191</v>
      </c>
      <c r="B67" s="20" t="s">
        <v>60</v>
      </c>
      <c r="C67" s="79">
        <v>16913936</v>
      </c>
      <c r="D67" s="79"/>
      <c r="E67" s="11"/>
      <c r="F67" s="12"/>
      <c r="G67" s="12"/>
      <c r="H67" s="12"/>
      <c r="I67" s="12"/>
      <c r="J67" s="13"/>
      <c r="K67" s="12">
        <f t="shared" si="0"/>
        <v>0</v>
      </c>
      <c r="L67" s="12"/>
      <c r="M67" s="12"/>
      <c r="N67" s="22">
        <f t="shared" si="1"/>
        <v>0</v>
      </c>
    </row>
    <row r="68" spans="1:18" s="10" customFormat="1" x14ac:dyDescent="0.2">
      <c r="A68" s="14">
        <v>192</v>
      </c>
      <c r="B68" s="20" t="s">
        <v>61</v>
      </c>
      <c r="C68" s="79">
        <v>429065310</v>
      </c>
      <c r="D68" s="79"/>
      <c r="E68" s="11"/>
      <c r="F68" s="12">
        <v>7.5745999999999995E-4</v>
      </c>
      <c r="G68" s="12"/>
      <c r="H68" s="12">
        <v>1.2399000000000001E-4</v>
      </c>
      <c r="I68" s="12"/>
      <c r="J68" s="13"/>
      <c r="K68" s="12">
        <f t="shared" si="0"/>
        <v>8.8144999999999999E-4</v>
      </c>
      <c r="L68" s="12"/>
      <c r="M68" s="12"/>
      <c r="N68" s="22">
        <f t="shared" si="1"/>
        <v>8.8144999999999999E-4</v>
      </c>
    </row>
    <row r="69" spans="1:18" s="10" customFormat="1" x14ac:dyDescent="0.2">
      <c r="A69" s="102">
        <v>193</v>
      </c>
      <c r="B69" s="114" t="s">
        <v>62</v>
      </c>
      <c r="C69" s="79">
        <v>1888332399</v>
      </c>
      <c r="D69" s="79"/>
      <c r="E69" s="11"/>
      <c r="F69" s="12"/>
      <c r="G69" s="12"/>
      <c r="H69" s="12"/>
      <c r="I69" s="12"/>
      <c r="J69" s="13"/>
      <c r="K69" s="116">
        <f>SUM(E69:I70)</f>
        <v>1.37787E-3</v>
      </c>
      <c r="L69" s="12"/>
      <c r="M69" s="12"/>
      <c r="N69" s="118">
        <f>SUM(K69:M70)</f>
        <v>1.37787E-3</v>
      </c>
    </row>
    <row r="70" spans="1:18" s="10" customFormat="1" x14ac:dyDescent="0.2">
      <c r="A70" s="129"/>
      <c r="B70" s="130"/>
      <c r="C70" s="79"/>
      <c r="D70" s="79">
        <f>C69+53602215</f>
        <v>1941934614</v>
      </c>
      <c r="E70" s="80"/>
      <c r="F70" s="12">
        <v>1.37787E-3</v>
      </c>
      <c r="G70" s="12"/>
      <c r="H70" s="12"/>
      <c r="I70" s="12"/>
      <c r="J70" s="13"/>
      <c r="K70" s="131"/>
      <c r="L70" s="12"/>
      <c r="M70" s="12"/>
      <c r="N70" s="132"/>
    </row>
    <row r="71" spans="1:18" s="10" customFormat="1" x14ac:dyDescent="0.2">
      <c r="A71" s="14">
        <v>201</v>
      </c>
      <c r="B71" s="20" t="s">
        <v>63</v>
      </c>
      <c r="C71" s="79">
        <v>844893628</v>
      </c>
      <c r="D71" s="79"/>
      <c r="E71" s="11"/>
      <c r="F71" s="12"/>
      <c r="G71" s="12"/>
      <c r="H71" s="12">
        <v>4.9818000000000003E-5</v>
      </c>
      <c r="I71" s="12"/>
      <c r="J71" s="13"/>
      <c r="K71" s="12">
        <f>SUM(E71:I71)</f>
        <v>4.9818000000000003E-5</v>
      </c>
      <c r="L71" s="12"/>
      <c r="M71" s="12">
        <v>1.0652229999999999E-3</v>
      </c>
      <c r="N71" s="22">
        <f>SUM(K71:M71)</f>
        <v>1.115041E-3</v>
      </c>
    </row>
    <row r="72" spans="1:18" s="10" customFormat="1" x14ac:dyDescent="0.2">
      <c r="A72" s="14">
        <v>202</v>
      </c>
      <c r="B72" s="20" t="s">
        <v>64</v>
      </c>
      <c r="C72" s="79">
        <v>258975648</v>
      </c>
      <c r="D72" s="79"/>
      <c r="E72" s="11"/>
      <c r="F72" s="12">
        <v>3.4752300000000003E-4</v>
      </c>
      <c r="G72" s="12"/>
      <c r="H72" s="12">
        <v>1.7833700000000001E-4</v>
      </c>
      <c r="I72" s="12"/>
      <c r="J72" s="13"/>
      <c r="K72" s="12">
        <f>SUM(E72:I72)</f>
        <v>5.2586000000000006E-4</v>
      </c>
      <c r="L72" s="12"/>
      <c r="M72" s="12">
        <v>1.5445500000000001E-4</v>
      </c>
      <c r="N72" s="22">
        <f>SUM(K72:M72)</f>
        <v>6.8031500000000013E-4</v>
      </c>
    </row>
    <row r="73" spans="1:18" s="10" customFormat="1" x14ac:dyDescent="0.2">
      <c r="A73" s="102">
        <v>215</v>
      </c>
      <c r="B73" s="124" t="s">
        <v>65</v>
      </c>
      <c r="C73" s="79">
        <v>2210661573</v>
      </c>
      <c r="D73" s="79"/>
      <c r="E73" s="11"/>
      <c r="F73" s="12"/>
      <c r="G73" s="12"/>
      <c r="H73" s="12">
        <v>4.9599999999999999E-7</v>
      </c>
      <c r="I73" s="12"/>
      <c r="J73" s="13"/>
      <c r="K73" s="108">
        <f>SUM(E73:I75)</f>
        <v>6.7801199999999997E-4</v>
      </c>
      <c r="N73" s="111">
        <f>SUM(K73:M75)</f>
        <v>1.7631750000000001E-3</v>
      </c>
      <c r="R73" s="29"/>
    </row>
    <row r="74" spans="1:18" s="10" customFormat="1" x14ac:dyDescent="0.2">
      <c r="A74" s="120"/>
      <c r="B74" s="125"/>
      <c r="C74" s="79"/>
      <c r="D74" s="79">
        <f>C73+3307693</f>
        <v>2213969266</v>
      </c>
      <c r="E74" s="11"/>
      <c r="F74" s="24">
        <v>6.7751599999999997E-4</v>
      </c>
      <c r="G74" s="12"/>
      <c r="H74" s="12"/>
      <c r="I74" s="12"/>
      <c r="J74" s="13"/>
      <c r="K74" s="139"/>
      <c r="L74" s="12"/>
      <c r="M74" s="12">
        <v>1.3550300000000001E-4</v>
      </c>
      <c r="N74" s="141"/>
    </row>
    <row r="75" spans="1:18" s="10" customFormat="1" x14ac:dyDescent="0.2">
      <c r="A75" s="104"/>
      <c r="B75" s="107"/>
      <c r="C75" s="79"/>
      <c r="D75" s="79">
        <f>C73+656875</f>
        <v>2211318448</v>
      </c>
      <c r="E75" s="11"/>
      <c r="F75" s="12"/>
      <c r="G75" s="12"/>
      <c r="H75" s="12"/>
      <c r="I75" s="12"/>
      <c r="J75" s="13"/>
      <c r="K75" s="140"/>
      <c r="L75" s="12">
        <f>0.000468942+0.000480718</f>
        <v>9.4965999999999996E-4</v>
      </c>
      <c r="M75" s="12"/>
      <c r="N75" s="142"/>
    </row>
    <row r="76" spans="1:18" x14ac:dyDescent="0.2">
      <c r="A76" s="14">
        <v>221</v>
      </c>
      <c r="B76" s="15" t="s">
        <v>66</v>
      </c>
      <c r="C76" s="78">
        <v>1937279696</v>
      </c>
      <c r="D76" s="79"/>
      <c r="E76" s="11"/>
      <c r="F76" s="10">
        <v>5.16188E-4</v>
      </c>
      <c r="G76" s="12"/>
      <c r="H76" s="12">
        <v>1.8564E-5</v>
      </c>
      <c r="I76" s="12"/>
      <c r="J76" s="13"/>
      <c r="K76" s="12">
        <f t="shared" ref="K76:K81" si="2">SUM(E76:I76)</f>
        <v>5.3475199999999999E-4</v>
      </c>
      <c r="L76" s="12"/>
      <c r="M76" s="12"/>
      <c r="N76" s="22">
        <f t="shared" ref="N76:N81" si="3">SUM(K76:M76)</f>
        <v>5.3475199999999999E-4</v>
      </c>
      <c r="R76" s="30"/>
    </row>
    <row r="77" spans="1:18" s="10" customFormat="1" x14ac:dyDescent="0.2">
      <c r="A77" s="14">
        <v>231</v>
      </c>
      <c r="B77" s="20" t="s">
        <v>67</v>
      </c>
      <c r="C77" s="79">
        <v>753034182</v>
      </c>
      <c r="D77" s="79"/>
      <c r="E77" s="11"/>
      <c r="F77" s="12">
        <v>8.6317499999999999E-4</v>
      </c>
      <c r="G77" s="12"/>
      <c r="H77" s="12">
        <v>2.2069999999999998E-6</v>
      </c>
      <c r="I77" s="12"/>
      <c r="J77" s="13"/>
      <c r="K77" s="12">
        <f t="shared" si="2"/>
        <v>8.6538199999999994E-4</v>
      </c>
      <c r="L77" s="12"/>
      <c r="M77" s="12">
        <v>1.2615630000000001E-3</v>
      </c>
      <c r="N77" s="22">
        <f t="shared" si="3"/>
        <v>2.1269449999999999E-3</v>
      </c>
    </row>
    <row r="78" spans="1:18" s="10" customFormat="1" x14ac:dyDescent="0.2">
      <c r="A78" s="14">
        <v>232</v>
      </c>
      <c r="B78" s="20" t="s">
        <v>68</v>
      </c>
      <c r="C78" s="79">
        <v>514400947</v>
      </c>
      <c r="D78" s="79"/>
      <c r="E78" s="11">
        <v>6.1550999999999994E-5</v>
      </c>
      <c r="F78" s="12">
        <v>1.1664049999999999E-3</v>
      </c>
      <c r="G78" s="12"/>
      <c r="H78" s="12">
        <v>1.787E-6</v>
      </c>
      <c r="I78" s="12"/>
      <c r="J78" s="13"/>
      <c r="K78" s="12">
        <f t="shared" si="2"/>
        <v>1.2297429999999999E-3</v>
      </c>
      <c r="L78" s="12">
        <f>0.000544686+0.001083099</f>
        <v>1.6277849999999999E-3</v>
      </c>
      <c r="M78" s="12"/>
      <c r="N78" s="22">
        <f t="shared" si="3"/>
        <v>2.8575279999999998E-3</v>
      </c>
    </row>
    <row r="79" spans="1:18" s="10" customFormat="1" x14ac:dyDescent="0.2">
      <c r="A79" s="14">
        <v>233</v>
      </c>
      <c r="B79" s="20" t="s">
        <v>69</v>
      </c>
      <c r="C79" s="79">
        <v>311414404</v>
      </c>
      <c r="D79" s="79"/>
      <c r="E79" s="11"/>
      <c r="F79" s="12">
        <v>4.8167300000000001E-4</v>
      </c>
      <c r="G79" s="12"/>
      <c r="H79" s="12">
        <v>2.4944E-5</v>
      </c>
      <c r="I79" s="12"/>
      <c r="J79" s="13"/>
      <c r="K79" s="12">
        <f t="shared" si="2"/>
        <v>5.06617E-4</v>
      </c>
      <c r="L79" s="12"/>
      <c r="M79" s="12">
        <v>8.0278900000000004E-4</v>
      </c>
      <c r="N79" s="22">
        <f t="shared" si="3"/>
        <v>1.3094059999999999E-3</v>
      </c>
    </row>
    <row r="80" spans="1:18" s="10" customFormat="1" x14ac:dyDescent="0.2">
      <c r="A80" s="14">
        <v>234</v>
      </c>
      <c r="B80" s="20" t="s">
        <v>70</v>
      </c>
      <c r="C80" s="79">
        <v>154190962</v>
      </c>
      <c r="D80" s="79"/>
      <c r="E80" s="11"/>
      <c r="F80" s="12"/>
      <c r="G80" s="12"/>
      <c r="H80" s="12">
        <v>5.8019000000000001E-5</v>
      </c>
      <c r="I80" s="12"/>
      <c r="J80" s="13"/>
      <c r="K80" s="12">
        <f t="shared" si="2"/>
        <v>5.8019000000000001E-5</v>
      </c>
      <c r="L80" s="12">
        <v>5.8369200000000002E-4</v>
      </c>
      <c r="M80" s="12">
        <v>3.2427299999999998E-4</v>
      </c>
      <c r="N80" s="22">
        <f t="shared" si="3"/>
        <v>9.6598400000000003E-4</v>
      </c>
    </row>
    <row r="81" spans="1:14" x14ac:dyDescent="0.2">
      <c r="A81" s="14">
        <v>242</v>
      </c>
      <c r="B81" s="20" t="s">
        <v>71</v>
      </c>
      <c r="C81" s="79">
        <v>215864991</v>
      </c>
      <c r="D81" s="79"/>
      <c r="E81" s="11"/>
      <c r="F81" s="12">
        <v>1.2739439999999999E-3</v>
      </c>
      <c r="G81" s="12"/>
      <c r="H81" s="12">
        <v>1.0316599999999999E-4</v>
      </c>
      <c r="I81" s="12"/>
      <c r="J81" s="13"/>
      <c r="K81" s="12">
        <f t="shared" si="2"/>
        <v>1.37711E-3</v>
      </c>
      <c r="L81" s="12"/>
      <c r="M81" s="12"/>
      <c r="N81" s="22">
        <f t="shared" si="3"/>
        <v>1.37711E-3</v>
      </c>
    </row>
    <row r="82" spans="1:14" s="10" customFormat="1" x14ac:dyDescent="0.2">
      <c r="A82" s="102">
        <v>243</v>
      </c>
      <c r="B82" s="114" t="s">
        <v>72</v>
      </c>
      <c r="C82" s="79">
        <v>212241929</v>
      </c>
      <c r="D82" s="35"/>
      <c r="E82" s="11"/>
      <c r="G82" s="12"/>
      <c r="H82" s="12"/>
      <c r="I82" s="12"/>
      <c r="J82" s="13"/>
      <c r="K82" s="116">
        <f>SUM(E82:I83)</f>
        <v>2.3580950000000002E-3</v>
      </c>
      <c r="L82" s="12"/>
      <c r="M82" s="12"/>
      <c r="N82" s="118">
        <f>SUM(K82:M83)</f>
        <v>2.3580950000000002E-3</v>
      </c>
    </row>
    <row r="83" spans="1:14" s="10" customFormat="1" x14ac:dyDescent="0.2">
      <c r="A83" s="129"/>
      <c r="B83" s="130"/>
      <c r="C83" s="79"/>
      <c r="D83" s="79">
        <f>C82+5580515</f>
        <v>217822444</v>
      </c>
      <c r="E83" s="11"/>
      <c r="F83" s="12">
        <v>2.3580950000000002E-3</v>
      </c>
      <c r="G83" s="12"/>
      <c r="H83" s="12"/>
      <c r="I83" s="12"/>
      <c r="J83" s="13"/>
      <c r="K83" s="131"/>
      <c r="L83" s="12"/>
      <c r="M83" s="12"/>
      <c r="N83" s="132"/>
    </row>
    <row r="84" spans="1:14" x14ac:dyDescent="0.2">
      <c r="A84" s="14">
        <v>244</v>
      </c>
      <c r="B84" s="20" t="s">
        <v>73</v>
      </c>
      <c r="C84" s="78">
        <v>1153672997</v>
      </c>
      <c r="D84" s="78"/>
      <c r="E84" s="11"/>
      <c r="F84" s="16"/>
      <c r="G84" s="16"/>
      <c r="H84" s="16">
        <v>2.9315999999999998E-5</v>
      </c>
      <c r="I84" s="16"/>
      <c r="J84" s="17"/>
      <c r="K84" s="16">
        <f>SUM(E84:I84)</f>
        <v>2.9315999999999998E-5</v>
      </c>
      <c r="L84" s="16"/>
      <c r="M84" s="16"/>
      <c r="N84" s="18">
        <f>SUM(K84:M84)</f>
        <v>2.9315999999999998E-5</v>
      </c>
    </row>
    <row r="85" spans="1:14" s="10" customFormat="1" x14ac:dyDescent="0.2">
      <c r="A85" s="134">
        <v>251</v>
      </c>
      <c r="B85" s="105" t="s">
        <v>74</v>
      </c>
      <c r="C85" s="79">
        <v>1841086745</v>
      </c>
      <c r="D85" s="79"/>
      <c r="E85" s="11"/>
      <c r="F85" s="12"/>
      <c r="G85" s="12"/>
      <c r="H85" s="12"/>
      <c r="I85" s="12"/>
      <c r="J85" s="13"/>
      <c r="K85" s="108">
        <f>SUM(E85:I86)</f>
        <v>5.7602200000000004E-4</v>
      </c>
      <c r="L85" s="12">
        <v>5.9763800000000005E-4</v>
      </c>
      <c r="M85" s="12"/>
      <c r="N85" s="111">
        <f>SUM(K85:M86)</f>
        <v>4.2414380000000002E-3</v>
      </c>
    </row>
    <row r="86" spans="1:14" s="10" customFormat="1" x14ac:dyDescent="0.2">
      <c r="A86" s="135"/>
      <c r="B86" s="136"/>
      <c r="C86" s="79"/>
      <c r="D86" s="79">
        <f>C85+33242840</f>
        <v>1874329585</v>
      </c>
      <c r="E86" s="11"/>
      <c r="F86" s="12"/>
      <c r="G86" s="12">
        <v>5.7602200000000004E-4</v>
      </c>
      <c r="H86" s="12"/>
      <c r="I86" s="12"/>
      <c r="J86" s="13"/>
      <c r="K86" s="137"/>
      <c r="L86" s="12">
        <f>0.000289112+0.001147175+0.000658524+0.000972967</f>
        <v>3.0677780000000002E-3</v>
      </c>
      <c r="M86" s="12"/>
      <c r="N86" s="138"/>
    </row>
    <row r="87" spans="1:14" s="10" customFormat="1" x14ac:dyDescent="0.2">
      <c r="A87" s="14">
        <v>252</v>
      </c>
      <c r="B87" s="20" t="s">
        <v>75</v>
      </c>
      <c r="C87" s="79">
        <v>250939053</v>
      </c>
      <c r="D87" s="79"/>
      <c r="E87" s="11"/>
      <c r="F87" s="12">
        <v>1.1556590000000001E-3</v>
      </c>
      <c r="G87" s="12"/>
      <c r="H87" s="12">
        <v>1.4389999999999999E-5</v>
      </c>
      <c r="I87" s="12"/>
      <c r="J87" s="13"/>
      <c r="K87" s="12">
        <f>SUM(E87:I87)</f>
        <v>1.170049E-3</v>
      </c>
      <c r="L87" s="12">
        <v>5.2878199999999999E-4</v>
      </c>
      <c r="M87" s="12"/>
      <c r="N87" s="22">
        <f>SUM(K87:M87)</f>
        <v>1.698831E-3</v>
      </c>
    </row>
    <row r="88" spans="1:14" s="10" customFormat="1" x14ac:dyDescent="0.2">
      <c r="A88" s="14">
        <v>253</v>
      </c>
      <c r="B88" s="20" t="s">
        <v>76</v>
      </c>
      <c r="C88" s="79">
        <v>265371366</v>
      </c>
      <c r="D88" s="79"/>
      <c r="E88" s="11"/>
      <c r="F88" s="12">
        <v>1.3565890000000001E-3</v>
      </c>
      <c r="G88" s="12"/>
      <c r="H88" s="12">
        <v>1.3957999999999999E-5</v>
      </c>
      <c r="I88" s="12"/>
      <c r="J88" s="13"/>
      <c r="K88" s="12">
        <f>SUM(E88:I88)</f>
        <v>1.370547E-3</v>
      </c>
      <c r="L88" s="12">
        <v>7.5366099999999998E-4</v>
      </c>
      <c r="M88" s="12">
        <v>1.130491E-3</v>
      </c>
      <c r="N88" s="22">
        <f>SUM(K88:M88)</f>
        <v>3.2546989999999998E-3</v>
      </c>
    </row>
    <row r="89" spans="1:14" s="10" customFormat="1" x14ac:dyDescent="0.2">
      <c r="A89" s="102">
        <v>261</v>
      </c>
      <c r="B89" s="126" t="s">
        <v>77</v>
      </c>
      <c r="C89" s="79">
        <v>1561732550</v>
      </c>
      <c r="D89" s="79"/>
      <c r="E89" s="11"/>
      <c r="F89" s="12"/>
      <c r="G89" s="12"/>
      <c r="H89" s="12"/>
      <c r="I89" s="12"/>
      <c r="J89" s="13"/>
      <c r="K89" s="116">
        <f>SUM(E89:I91)</f>
        <v>4.5778099999999999E-4</v>
      </c>
      <c r="L89" s="12"/>
      <c r="N89" s="118">
        <f>SUM(K89:M91)</f>
        <v>3.2502299999999998E-3</v>
      </c>
    </row>
    <row r="90" spans="1:14" s="10" customFormat="1" x14ac:dyDescent="0.2">
      <c r="A90" s="120"/>
      <c r="B90" s="133"/>
      <c r="C90" s="79"/>
      <c r="D90" s="79">
        <f>C89+180333033</f>
        <v>1742065583</v>
      </c>
      <c r="E90" s="11"/>
      <c r="F90" s="12">
        <v>4.5778099999999999E-4</v>
      </c>
      <c r="G90" s="12"/>
      <c r="H90" s="12"/>
      <c r="I90" s="12"/>
      <c r="J90" s="13"/>
      <c r="K90" s="122"/>
      <c r="L90" s="12">
        <f>0.000824466+0.001187337</f>
        <v>2.0118029999999999E-3</v>
      </c>
      <c r="M90" s="10">
        <v>3.7312000000000001E-4</v>
      </c>
      <c r="N90" s="123"/>
    </row>
    <row r="91" spans="1:14" s="10" customFormat="1" x14ac:dyDescent="0.2">
      <c r="A91" s="104"/>
      <c r="B91" s="115"/>
      <c r="C91" s="79"/>
      <c r="D91" s="79">
        <f>C89+56068510</f>
        <v>1617801060</v>
      </c>
      <c r="E91" s="11"/>
      <c r="F91" s="12"/>
      <c r="G91" s="12"/>
      <c r="H91" s="12"/>
      <c r="I91" s="12"/>
      <c r="J91" s="13"/>
      <c r="K91" s="117"/>
      <c r="L91" s="12">
        <v>4.0752600000000001E-4</v>
      </c>
      <c r="N91" s="119"/>
    </row>
    <row r="92" spans="1:14" s="10" customFormat="1" x14ac:dyDescent="0.2">
      <c r="A92" s="14">
        <v>262</v>
      </c>
      <c r="B92" s="20" t="s">
        <v>78</v>
      </c>
      <c r="C92" s="79">
        <v>295789415</v>
      </c>
      <c r="D92" s="79"/>
      <c r="E92" s="11"/>
      <c r="F92" s="12">
        <v>1.014235E-3</v>
      </c>
      <c r="G92" s="12"/>
      <c r="H92" s="12">
        <v>3.5397E-5</v>
      </c>
      <c r="I92" s="12"/>
      <c r="J92" s="13"/>
      <c r="K92" s="12">
        <f>SUM(E92:I92)</f>
        <v>1.049632E-3</v>
      </c>
      <c r="L92" s="12"/>
      <c r="M92" s="12">
        <v>1.014235E-3</v>
      </c>
      <c r="N92" s="22">
        <f>SUM(K92:M92)</f>
        <v>2.063867E-3</v>
      </c>
    </row>
    <row r="93" spans="1:14" s="10" customFormat="1" x14ac:dyDescent="0.2">
      <c r="A93" s="102">
        <v>271</v>
      </c>
      <c r="B93" s="114" t="s">
        <v>79</v>
      </c>
      <c r="C93" s="79">
        <v>14837066214</v>
      </c>
      <c r="D93" s="35"/>
      <c r="E93" s="11"/>
      <c r="G93" s="12"/>
      <c r="H93" s="12">
        <v>1.1824000000000001E-5</v>
      </c>
      <c r="I93" s="12"/>
      <c r="J93" s="13"/>
      <c r="K93" s="116">
        <f>SUM(E93:I94)</f>
        <v>1.2626829999999999E-3</v>
      </c>
      <c r="L93" s="12"/>
      <c r="M93" s="12"/>
      <c r="N93" s="118">
        <f>SUM(K93:M94)</f>
        <v>1.5635139999999998E-3</v>
      </c>
    </row>
    <row r="94" spans="1:14" s="10" customFormat="1" x14ac:dyDescent="0.2">
      <c r="A94" s="129"/>
      <c r="B94" s="130"/>
      <c r="C94" s="79"/>
      <c r="D94" s="79">
        <f>C93+1151944191</f>
        <v>15989010405</v>
      </c>
      <c r="E94" s="11"/>
      <c r="F94" s="12">
        <v>1.250859E-3</v>
      </c>
      <c r="G94" s="12"/>
      <c r="H94" s="12"/>
      <c r="I94" s="12"/>
      <c r="J94" s="13"/>
      <c r="K94" s="131"/>
      <c r="L94" s="12">
        <f>0.000176371+0.00012446</f>
        <v>3.0083099999999999E-4</v>
      </c>
      <c r="M94" s="12"/>
      <c r="N94" s="132"/>
    </row>
    <row r="95" spans="1:14" s="10" customFormat="1" x14ac:dyDescent="0.2">
      <c r="A95" s="102">
        <v>272</v>
      </c>
      <c r="B95" s="114" t="s">
        <v>80</v>
      </c>
      <c r="C95" s="79">
        <v>5119258520</v>
      </c>
      <c r="D95" s="35"/>
      <c r="E95" s="11"/>
      <c r="G95" s="12"/>
      <c r="H95" s="12">
        <v>1.825E-5</v>
      </c>
      <c r="I95" s="12"/>
      <c r="J95" s="13"/>
      <c r="K95" s="116">
        <f>SUM(E95:I97)</f>
        <v>1.8500809999999999E-3</v>
      </c>
      <c r="L95" s="12"/>
      <c r="M95" s="12"/>
      <c r="N95" s="118">
        <f>SUM(K95:M97)</f>
        <v>2.2533919999999999E-3</v>
      </c>
    </row>
    <row r="96" spans="1:14" s="10" customFormat="1" x14ac:dyDescent="0.2">
      <c r="A96" s="120"/>
      <c r="B96" s="121"/>
      <c r="C96" s="79"/>
      <c r="D96" s="79">
        <f>C95+77727431</f>
        <v>5196985951</v>
      </c>
      <c r="E96" s="11"/>
      <c r="F96" s="12">
        <v>1.8318309999999999E-3</v>
      </c>
      <c r="G96" s="12"/>
      <c r="H96" s="12"/>
      <c r="I96" s="12"/>
      <c r="J96" s="13"/>
      <c r="K96" s="122"/>
      <c r="L96" s="12"/>
      <c r="M96" s="12">
        <v>2.2061199999999999E-4</v>
      </c>
      <c r="N96" s="123"/>
    </row>
    <row r="97" spans="1:14" s="10" customFormat="1" x14ac:dyDescent="0.2">
      <c r="A97" s="104"/>
      <c r="B97" s="115"/>
      <c r="C97" s="79"/>
      <c r="D97" s="79">
        <f>C95+4434940</f>
        <v>5123693460</v>
      </c>
      <c r="E97" s="11"/>
      <c r="F97" s="24"/>
      <c r="G97" s="12"/>
      <c r="H97" s="12"/>
      <c r="I97" s="12"/>
      <c r="J97" s="13"/>
      <c r="K97" s="117"/>
      <c r="L97" s="12">
        <v>1.8269900000000001E-4</v>
      </c>
      <c r="M97" s="12"/>
      <c r="N97" s="119"/>
    </row>
    <row r="98" spans="1:14" s="10" customFormat="1" x14ac:dyDescent="0.2">
      <c r="A98" s="102">
        <v>273</v>
      </c>
      <c r="B98" s="114" t="s">
        <v>81</v>
      </c>
      <c r="C98" s="79">
        <v>5166428417</v>
      </c>
      <c r="D98" s="35"/>
      <c r="E98" s="11"/>
      <c r="G98" s="12"/>
      <c r="H98" s="12">
        <v>1.4919000000000001E-5</v>
      </c>
      <c r="I98" s="12"/>
      <c r="J98" s="13"/>
      <c r="K98" s="116">
        <f>SUM(E98:I99)</f>
        <v>8.6952899999999996E-4</v>
      </c>
      <c r="L98" s="12"/>
      <c r="M98" s="12"/>
      <c r="N98" s="118">
        <f>SUM(K98:M99)</f>
        <v>1.390624E-3</v>
      </c>
    </row>
    <row r="99" spans="1:14" s="10" customFormat="1" x14ac:dyDescent="0.2">
      <c r="A99" s="129"/>
      <c r="B99" s="130"/>
      <c r="C99" s="79"/>
      <c r="D99" s="79">
        <f>C98+631540917</f>
        <v>5797969334</v>
      </c>
      <c r="E99" s="11"/>
      <c r="F99" s="12">
        <v>8.5461000000000001E-4</v>
      </c>
      <c r="G99" s="12"/>
      <c r="H99" s="12"/>
      <c r="I99" s="12"/>
      <c r="J99" s="13"/>
      <c r="K99" s="131"/>
      <c r="L99" s="12">
        <v>5.2109499999999996E-4</v>
      </c>
      <c r="M99" s="12"/>
      <c r="N99" s="132"/>
    </row>
    <row r="100" spans="1:14" x14ac:dyDescent="0.2">
      <c r="A100" s="102">
        <v>274</v>
      </c>
      <c r="B100" s="126" t="s">
        <v>82</v>
      </c>
      <c r="C100" s="79">
        <v>865060214</v>
      </c>
      <c r="D100" s="78"/>
      <c r="E100" s="11"/>
      <c r="F100" s="16"/>
      <c r="G100" s="16"/>
      <c r="H100" s="16">
        <v>1.7992E-5</v>
      </c>
      <c r="I100" s="16"/>
      <c r="J100" s="17"/>
      <c r="K100" s="127">
        <f>SUM(E100:I101)</f>
        <v>8.55794E-4</v>
      </c>
      <c r="L100" s="16"/>
      <c r="M100" s="16"/>
      <c r="N100" s="128">
        <f>SUM(K100:M101)</f>
        <v>9.9282400000000001E-4</v>
      </c>
    </row>
    <row r="101" spans="1:14" x14ac:dyDescent="0.2">
      <c r="A101" s="104"/>
      <c r="B101" s="115"/>
      <c r="C101" s="78"/>
      <c r="D101" s="79">
        <f>C100+299668</f>
        <v>865359882</v>
      </c>
      <c r="E101" s="11"/>
      <c r="F101" s="16">
        <v>8.3780200000000001E-4</v>
      </c>
      <c r="G101" s="16"/>
      <c r="H101" s="16"/>
      <c r="I101" s="16"/>
      <c r="J101" s="17"/>
      <c r="K101" s="117"/>
      <c r="L101" s="16">
        <v>1.3703000000000001E-4</v>
      </c>
      <c r="M101" s="16"/>
      <c r="N101" s="119"/>
    </row>
    <row r="102" spans="1:14" x14ac:dyDescent="0.2">
      <c r="A102" s="102">
        <v>281</v>
      </c>
      <c r="B102" s="114" t="s">
        <v>83</v>
      </c>
      <c r="C102" s="78">
        <v>1911780942</v>
      </c>
      <c r="D102" s="78"/>
      <c r="E102" s="11"/>
      <c r="F102" s="16">
        <v>5.756934E-3</v>
      </c>
      <c r="G102" s="16"/>
      <c r="H102" s="16"/>
      <c r="I102" s="16"/>
      <c r="J102" s="17"/>
      <c r="K102" s="127">
        <f>SUM(E102:I103)</f>
        <v>5.756934E-3</v>
      </c>
      <c r="L102" s="16"/>
      <c r="M102" s="16"/>
      <c r="N102" s="128">
        <f>SUM(K102:M103)</f>
        <v>6.214893E-3</v>
      </c>
    </row>
    <row r="103" spans="1:14" x14ac:dyDescent="0.2">
      <c r="A103" s="104"/>
      <c r="B103" s="115"/>
      <c r="C103" s="78"/>
      <c r="D103" s="78">
        <f>C102+53461248</f>
        <v>1965242190</v>
      </c>
      <c r="E103" s="11"/>
      <c r="F103" s="16"/>
      <c r="G103" s="16"/>
      <c r="H103" s="16"/>
      <c r="I103" s="16"/>
      <c r="J103" s="17"/>
      <c r="K103" s="117"/>
      <c r="L103" s="16">
        <v>4.5795900000000002E-4</v>
      </c>
      <c r="M103" s="16"/>
      <c r="N103" s="119"/>
    </row>
    <row r="104" spans="1:14" x14ac:dyDescent="0.2">
      <c r="A104" s="14">
        <v>282</v>
      </c>
      <c r="B104" s="20" t="s">
        <v>84</v>
      </c>
      <c r="C104" s="78">
        <v>222058438</v>
      </c>
      <c r="D104" s="78"/>
      <c r="E104" s="11"/>
      <c r="F104" s="16">
        <v>4.2123459999999996E-3</v>
      </c>
      <c r="G104" s="16"/>
      <c r="H104" s="16"/>
      <c r="I104" s="16"/>
      <c r="J104" s="17"/>
      <c r="K104" s="16">
        <f t="shared" ref="K104:K166" si="4">SUM(E104:I104)</f>
        <v>4.2123459999999996E-3</v>
      </c>
      <c r="L104" s="16">
        <v>1.347443E-3</v>
      </c>
      <c r="M104" s="16"/>
      <c r="N104" s="18">
        <f t="shared" ref="N104:N166" si="5">SUM(K104:M104)</f>
        <v>5.5597889999999999E-3</v>
      </c>
    </row>
    <row r="105" spans="1:14" x14ac:dyDescent="0.2">
      <c r="A105" s="14">
        <v>283</v>
      </c>
      <c r="B105" s="20" t="s">
        <v>85</v>
      </c>
      <c r="C105" s="78">
        <v>174524472</v>
      </c>
      <c r="D105" s="78"/>
      <c r="E105" s="11"/>
      <c r="F105" s="16">
        <v>4.5851390000000002E-3</v>
      </c>
      <c r="G105" s="16"/>
      <c r="H105" s="16"/>
      <c r="I105" s="16"/>
      <c r="J105" s="17"/>
      <c r="K105" s="16">
        <f t="shared" si="4"/>
        <v>4.5851390000000002E-3</v>
      </c>
      <c r="L105" s="16">
        <v>8.6635399999999995E-4</v>
      </c>
      <c r="M105" s="16">
        <v>2.8649300000000002E-4</v>
      </c>
      <c r="N105" s="18">
        <f t="shared" si="5"/>
        <v>5.7379859999999996E-3</v>
      </c>
    </row>
    <row r="106" spans="1:14" x14ac:dyDescent="0.2">
      <c r="A106" s="14">
        <v>285</v>
      </c>
      <c r="B106" s="20" t="s">
        <v>86</v>
      </c>
      <c r="C106" s="78">
        <v>314943634</v>
      </c>
      <c r="D106" s="78"/>
      <c r="E106" s="11"/>
      <c r="F106" s="16">
        <v>5.2373339999999997E-3</v>
      </c>
      <c r="G106" s="16"/>
      <c r="H106" s="16">
        <v>6.268E-6</v>
      </c>
      <c r="I106" s="16"/>
      <c r="J106" s="17"/>
      <c r="K106" s="16">
        <f t="shared" si="4"/>
        <v>5.243602E-3</v>
      </c>
      <c r="L106" s="16"/>
      <c r="M106" s="16"/>
      <c r="N106" s="18">
        <f t="shared" si="5"/>
        <v>5.243602E-3</v>
      </c>
    </row>
    <row r="107" spans="1:14" x14ac:dyDescent="0.2">
      <c r="A107" s="14">
        <v>287</v>
      </c>
      <c r="B107" s="20" t="s">
        <v>87</v>
      </c>
      <c r="C107" s="78">
        <v>198085223</v>
      </c>
      <c r="D107" s="78"/>
      <c r="E107" s="11"/>
      <c r="F107" s="16">
        <v>4.995658E-3</v>
      </c>
      <c r="G107" s="16"/>
      <c r="H107" s="16"/>
      <c r="I107" s="16"/>
      <c r="J107" s="17"/>
      <c r="K107" s="16">
        <f>SUM(E107:I107)</f>
        <v>4.995658E-3</v>
      </c>
      <c r="L107" s="16"/>
      <c r="M107" s="16"/>
      <c r="N107" s="18">
        <f>SUM(K107:M107)</f>
        <v>4.995658E-3</v>
      </c>
    </row>
    <row r="108" spans="1:14" x14ac:dyDescent="0.2">
      <c r="A108" s="14">
        <v>288</v>
      </c>
      <c r="B108" s="20" t="s">
        <v>88</v>
      </c>
      <c r="C108" s="78">
        <v>242028115</v>
      </c>
      <c r="D108" s="78"/>
      <c r="E108" s="11"/>
      <c r="F108" s="16">
        <v>3.5943059999999998E-3</v>
      </c>
      <c r="G108" s="16"/>
      <c r="H108" s="16"/>
      <c r="I108" s="16"/>
      <c r="J108" s="17"/>
      <c r="K108" s="16">
        <f>SUM(E108:I108)</f>
        <v>3.5943059999999998E-3</v>
      </c>
      <c r="L108" s="16"/>
      <c r="M108" s="16">
        <v>6.8563900000000004E-4</v>
      </c>
      <c r="N108" s="18">
        <f>SUM(K108:M108)</f>
        <v>4.2799450000000003E-3</v>
      </c>
    </row>
    <row r="109" spans="1:14" s="10" customFormat="1" x14ac:dyDescent="0.2">
      <c r="A109" s="31">
        <v>291</v>
      </c>
      <c r="B109" s="32" t="s">
        <v>89</v>
      </c>
      <c r="C109" s="79">
        <v>769750104</v>
      </c>
      <c r="D109" s="79"/>
      <c r="E109" s="11"/>
      <c r="F109" s="12">
        <v>5.8460499999999998E-4</v>
      </c>
      <c r="G109" s="12"/>
      <c r="H109" s="12">
        <v>4.4459999999999998E-5</v>
      </c>
      <c r="I109" s="12"/>
      <c r="J109" s="13"/>
      <c r="K109" s="33">
        <f>SUM(E109:I109)</f>
        <v>6.2906499999999994E-4</v>
      </c>
      <c r="L109" s="12"/>
      <c r="M109" s="12"/>
      <c r="N109" s="34">
        <f>SUM(K109:M109)</f>
        <v>6.2906499999999994E-4</v>
      </c>
    </row>
    <row r="110" spans="1:14" s="10" customFormat="1" x14ac:dyDescent="0.2">
      <c r="A110" s="14">
        <v>292</v>
      </c>
      <c r="B110" s="20" t="s">
        <v>90</v>
      </c>
      <c r="C110" s="79">
        <v>99584040</v>
      </c>
      <c r="D110" s="79"/>
      <c r="E110" s="11"/>
      <c r="F110" s="12"/>
      <c r="G110" s="12"/>
      <c r="H110" s="12">
        <v>1.3351500000000001E-4</v>
      </c>
      <c r="I110" s="12"/>
      <c r="J110" s="13"/>
      <c r="K110" s="12">
        <f t="shared" si="4"/>
        <v>1.3351500000000001E-4</v>
      </c>
      <c r="L110" s="12"/>
      <c r="M110" s="12">
        <v>2.0083500000000001E-4</v>
      </c>
      <c r="N110" s="22">
        <f t="shared" si="5"/>
        <v>3.3435000000000002E-4</v>
      </c>
    </row>
    <row r="111" spans="1:14" s="10" customFormat="1" x14ac:dyDescent="0.2">
      <c r="A111" s="14">
        <v>302</v>
      </c>
      <c r="B111" s="15" t="s">
        <v>91</v>
      </c>
      <c r="C111" s="79">
        <v>142021543</v>
      </c>
      <c r="D111" s="79"/>
      <c r="E111" s="11"/>
      <c r="F111" s="12">
        <v>3.133327E-3</v>
      </c>
      <c r="G111" s="12"/>
      <c r="H111" s="12">
        <v>9.5829999999999996E-6</v>
      </c>
      <c r="I111" s="12"/>
      <c r="J111" s="13"/>
      <c r="K111" s="12">
        <f t="shared" si="4"/>
        <v>3.1429100000000001E-3</v>
      </c>
      <c r="L111" s="12">
        <v>2.81647E-4</v>
      </c>
      <c r="M111" s="12"/>
      <c r="N111" s="22">
        <f t="shared" si="5"/>
        <v>3.4245569999999999E-3</v>
      </c>
    </row>
    <row r="112" spans="1:14" x14ac:dyDescent="0.2">
      <c r="A112" s="14">
        <v>304</v>
      </c>
      <c r="B112" s="15" t="s">
        <v>92</v>
      </c>
      <c r="C112" s="79">
        <v>274581439</v>
      </c>
      <c r="D112" s="79"/>
      <c r="E112" s="11"/>
      <c r="F112" s="12">
        <v>2.356314E-3</v>
      </c>
      <c r="G112" s="12"/>
      <c r="H112" s="12">
        <v>2.0044999999999999E-5</v>
      </c>
      <c r="I112" s="12"/>
      <c r="J112" s="13"/>
      <c r="K112" s="12">
        <f t="shared" si="4"/>
        <v>2.3763589999999998E-3</v>
      </c>
      <c r="L112" s="12"/>
      <c r="M112" s="12"/>
      <c r="N112" s="22">
        <f t="shared" si="5"/>
        <v>2.3763589999999998E-3</v>
      </c>
    </row>
    <row r="113" spans="1:14" x14ac:dyDescent="0.2">
      <c r="A113" s="14">
        <v>305</v>
      </c>
      <c r="B113" s="20" t="s">
        <v>93</v>
      </c>
      <c r="C113" s="78">
        <v>174783103</v>
      </c>
      <c r="D113" s="78"/>
      <c r="E113" s="11"/>
      <c r="F113" s="16">
        <v>2.8549669999999999E-3</v>
      </c>
      <c r="G113" s="16"/>
      <c r="H113" s="16">
        <v>3.4408E-5</v>
      </c>
      <c r="I113" s="16"/>
      <c r="J113" s="17"/>
      <c r="K113" s="16">
        <f t="shared" si="4"/>
        <v>2.889375E-3</v>
      </c>
      <c r="L113" s="16"/>
      <c r="M113" s="16">
        <v>2.8606900000000002E-4</v>
      </c>
      <c r="N113" s="18">
        <f t="shared" si="5"/>
        <v>3.1754439999999999E-3</v>
      </c>
    </row>
    <row r="114" spans="1:14" x14ac:dyDescent="0.2">
      <c r="A114" s="14">
        <v>312</v>
      </c>
      <c r="B114" s="20" t="s">
        <v>94</v>
      </c>
      <c r="C114" s="79">
        <v>280457419</v>
      </c>
      <c r="D114" s="79"/>
      <c r="E114" s="11"/>
      <c r="F114" s="12">
        <v>1.0696810000000001E-3</v>
      </c>
      <c r="G114" s="12"/>
      <c r="H114" s="12">
        <v>6.6499999999999999E-6</v>
      </c>
      <c r="I114" s="12"/>
      <c r="J114" s="13"/>
      <c r="K114" s="12">
        <f t="shared" si="4"/>
        <v>1.076331E-3</v>
      </c>
      <c r="L114" s="12"/>
      <c r="M114" s="12"/>
      <c r="N114" s="22">
        <f t="shared" si="5"/>
        <v>1.076331E-3</v>
      </c>
    </row>
    <row r="115" spans="1:14" s="10" customFormat="1" x14ac:dyDescent="0.2">
      <c r="A115" s="14">
        <v>314</v>
      </c>
      <c r="B115" s="20" t="s">
        <v>95</v>
      </c>
      <c r="C115" s="79">
        <v>88748019</v>
      </c>
      <c r="D115" s="79"/>
      <c r="E115" s="11"/>
      <c r="F115" s="12"/>
      <c r="G115" s="12"/>
      <c r="H115" s="12">
        <v>4.6419999999999998E-6</v>
      </c>
      <c r="I115" s="12"/>
      <c r="J115" s="13"/>
      <c r="K115" s="12">
        <f t="shared" si="4"/>
        <v>4.6419999999999998E-6</v>
      </c>
      <c r="L115" s="12">
        <v>1.530107E-3</v>
      </c>
      <c r="M115" s="12"/>
      <c r="N115" s="22">
        <f t="shared" si="5"/>
        <v>1.534749E-3</v>
      </c>
    </row>
    <row r="116" spans="1:14" s="10" customFormat="1" x14ac:dyDescent="0.2">
      <c r="A116" s="14">
        <v>316</v>
      </c>
      <c r="B116" s="20" t="s">
        <v>96</v>
      </c>
      <c r="C116" s="79">
        <v>96837561</v>
      </c>
      <c r="D116" s="79"/>
      <c r="E116" s="11"/>
      <c r="F116" s="12">
        <v>2.3234789999999998E-3</v>
      </c>
      <c r="G116" s="12"/>
      <c r="H116" s="12">
        <v>6.9796999999999996E-5</v>
      </c>
      <c r="I116" s="12"/>
      <c r="J116" s="13"/>
      <c r="K116" s="12">
        <f t="shared" si="4"/>
        <v>2.3932759999999997E-3</v>
      </c>
      <c r="L116" s="12">
        <v>2.9272529999999999E-3</v>
      </c>
      <c r="M116" s="12"/>
      <c r="N116" s="22">
        <f t="shared" si="5"/>
        <v>5.3205289999999992E-3</v>
      </c>
    </row>
    <row r="117" spans="1:14" s="10" customFormat="1" x14ac:dyDescent="0.2">
      <c r="A117" s="102">
        <v>321</v>
      </c>
      <c r="B117" s="114" t="s">
        <v>97</v>
      </c>
      <c r="C117" s="79">
        <v>2193237476</v>
      </c>
      <c r="D117" s="79"/>
      <c r="E117" s="11"/>
      <c r="F117" s="12"/>
      <c r="G117" s="12"/>
      <c r="H117" s="12">
        <v>6.4046000000000003E-5</v>
      </c>
      <c r="I117" s="12"/>
      <c r="J117" s="13"/>
      <c r="K117" s="116">
        <f>SUM(E117:I119)</f>
        <v>9.0024899999999999E-4</v>
      </c>
      <c r="L117" s="12"/>
      <c r="M117" s="12"/>
      <c r="N117" s="118">
        <f>SUM(K117:M119)</f>
        <v>4.250289E-3</v>
      </c>
    </row>
    <row r="118" spans="1:14" s="10" customFormat="1" x14ac:dyDescent="0.2">
      <c r="A118" s="120"/>
      <c r="B118" s="121"/>
      <c r="C118" s="79"/>
      <c r="D118" s="79">
        <f>C117+192546381</f>
        <v>2385783857</v>
      </c>
      <c r="E118" s="11"/>
      <c r="F118" s="12">
        <v>8.3620299999999999E-4</v>
      </c>
      <c r="G118" s="35"/>
      <c r="H118" s="35"/>
      <c r="I118" s="12"/>
      <c r="J118" s="13"/>
      <c r="K118" s="122"/>
      <c r="L118" s="12">
        <f>0.000673992+0.000756984</f>
        <v>1.430976E-3</v>
      </c>
      <c r="M118" s="12"/>
      <c r="N118" s="123"/>
    </row>
    <row r="119" spans="1:14" s="10" customFormat="1" x14ac:dyDescent="0.2">
      <c r="A119" s="104"/>
      <c r="B119" s="115"/>
      <c r="C119" s="79"/>
      <c r="D119" s="79">
        <f>C117+1061659</f>
        <v>2194299135</v>
      </c>
      <c r="E119" s="11"/>
      <c r="F119" s="12"/>
      <c r="G119" s="35"/>
      <c r="H119" s="35"/>
      <c r="I119" s="12"/>
      <c r="J119" s="13"/>
      <c r="K119" s="117"/>
      <c r="L119" s="12">
        <v>1.9190640000000001E-3</v>
      </c>
      <c r="M119" s="12"/>
      <c r="N119" s="119"/>
    </row>
    <row r="120" spans="1:14" s="10" customFormat="1" x14ac:dyDescent="0.2">
      <c r="A120" s="102">
        <v>322</v>
      </c>
      <c r="B120" s="114" t="s">
        <v>98</v>
      </c>
      <c r="C120" s="78">
        <v>400561632</v>
      </c>
      <c r="D120" s="78"/>
      <c r="E120" s="11"/>
      <c r="F120" s="16"/>
      <c r="G120" s="16"/>
      <c r="H120" s="16">
        <v>4.4937E-5</v>
      </c>
      <c r="I120" s="16"/>
      <c r="J120" s="17"/>
      <c r="K120" s="127">
        <f>SUM(E120:I121)</f>
        <v>5.1636200000000003E-4</v>
      </c>
      <c r="L120" s="16"/>
      <c r="M120" s="16"/>
      <c r="N120" s="128">
        <f>SUM(K120:M121)</f>
        <v>2.3770830000000003E-3</v>
      </c>
    </row>
    <row r="121" spans="1:14" x14ac:dyDescent="0.2">
      <c r="A121" s="104"/>
      <c r="B121" s="115"/>
      <c r="C121" s="78"/>
      <c r="D121" s="78">
        <f>C120+23684156</f>
        <v>424245788</v>
      </c>
      <c r="E121" s="11"/>
      <c r="F121" s="16">
        <v>4.7142499999999998E-4</v>
      </c>
      <c r="G121" s="16"/>
      <c r="H121" s="16"/>
      <c r="I121" s="16"/>
      <c r="J121" s="17"/>
      <c r="K121" s="117"/>
      <c r="L121" s="16">
        <v>1.8607210000000001E-3</v>
      </c>
      <c r="M121" s="16"/>
      <c r="N121" s="119"/>
    </row>
    <row r="122" spans="1:14" x14ac:dyDescent="0.2">
      <c r="A122" s="102">
        <v>331</v>
      </c>
      <c r="B122" s="114" t="s">
        <v>99</v>
      </c>
      <c r="C122" s="79">
        <v>1926024492</v>
      </c>
      <c r="D122" s="79"/>
      <c r="E122" s="11"/>
      <c r="F122" s="12"/>
      <c r="G122" s="12"/>
      <c r="H122" s="12">
        <v>6.0499999999999997E-6</v>
      </c>
      <c r="I122" s="12"/>
      <c r="J122" s="13"/>
      <c r="K122" s="116">
        <f>SUM(E122:I124)</f>
        <v>1.158409E-3</v>
      </c>
      <c r="L122" s="12"/>
      <c r="M122" s="12"/>
      <c r="N122" s="118">
        <f>SUM(K122:M124)</f>
        <v>2.0690259999999999E-3</v>
      </c>
    </row>
    <row r="123" spans="1:14" s="10" customFormat="1" x14ac:dyDescent="0.2">
      <c r="A123" s="120"/>
      <c r="B123" s="121"/>
      <c r="C123" s="79"/>
      <c r="D123" s="79">
        <f>C122+26492687</f>
        <v>1952517179</v>
      </c>
      <c r="E123" s="11"/>
      <c r="F123" s="12">
        <v>1.1523589999999999E-3</v>
      </c>
      <c r="G123" s="12"/>
      <c r="H123" s="35"/>
      <c r="I123" s="12"/>
      <c r="J123" s="13"/>
      <c r="K123" s="122"/>
      <c r="L123" s="12">
        <v>1.69013E-4</v>
      </c>
      <c r="M123" s="12"/>
      <c r="N123" s="123"/>
    </row>
    <row r="124" spans="1:14" s="10" customFormat="1" x14ac:dyDescent="0.2">
      <c r="A124" s="104"/>
      <c r="B124" s="115"/>
      <c r="C124" s="79"/>
      <c r="D124" s="79">
        <f>C122+22453555</f>
        <v>1948478047</v>
      </c>
      <c r="E124" s="11"/>
      <c r="F124" s="24"/>
      <c r="G124" s="12"/>
      <c r="H124" s="35"/>
      <c r="I124" s="12"/>
      <c r="J124" s="13"/>
      <c r="K124" s="117"/>
      <c r="L124" s="12">
        <v>7.4160399999999998E-4</v>
      </c>
      <c r="M124" s="12"/>
      <c r="N124" s="119"/>
    </row>
    <row r="125" spans="1:14" s="10" customFormat="1" x14ac:dyDescent="0.2">
      <c r="A125" s="102">
        <v>340</v>
      </c>
      <c r="B125" s="114" t="s">
        <v>100</v>
      </c>
      <c r="C125" s="79">
        <v>3676154423</v>
      </c>
      <c r="D125" s="35"/>
      <c r="E125" s="11"/>
      <c r="F125" s="27">
        <v>8.8400000000000002E-4</v>
      </c>
      <c r="G125" s="12"/>
      <c r="H125" s="12"/>
      <c r="I125" s="12"/>
      <c r="J125" s="13"/>
      <c r="K125" s="116">
        <f>SUM(E125:I126)</f>
        <v>5.0474590000000007E-3</v>
      </c>
      <c r="L125" s="12"/>
      <c r="M125" s="12"/>
      <c r="N125" s="118">
        <f>SUM(K125:M126)</f>
        <v>6.3137730000000008E-3</v>
      </c>
    </row>
    <row r="126" spans="1:14" s="10" customFormat="1" ht="12.75" customHeight="1" x14ac:dyDescent="0.2">
      <c r="A126" s="129"/>
      <c r="B126" s="130"/>
      <c r="C126" s="79"/>
      <c r="D126" s="79">
        <f>C125+66993867</f>
        <v>3743148290</v>
      </c>
      <c r="E126" s="11"/>
      <c r="F126" s="12">
        <v>4.1634590000000004E-3</v>
      </c>
      <c r="G126" s="12"/>
      <c r="H126" s="12"/>
      <c r="I126" s="12"/>
      <c r="J126" s="13"/>
      <c r="K126" s="131"/>
      <c r="L126" s="12">
        <v>1.2663139999999999E-3</v>
      </c>
      <c r="M126" s="12"/>
      <c r="N126" s="132"/>
    </row>
    <row r="127" spans="1:14" s="10" customFormat="1" ht="12.75" customHeight="1" x14ac:dyDescent="0.2">
      <c r="A127" s="14">
        <v>341</v>
      </c>
      <c r="B127" s="20" t="s">
        <v>101</v>
      </c>
      <c r="C127" s="79">
        <v>189263474</v>
      </c>
      <c r="D127" s="79"/>
      <c r="E127" s="11"/>
      <c r="F127" s="12"/>
      <c r="G127" s="12"/>
      <c r="H127" s="12">
        <v>2.1838900000000001E-4</v>
      </c>
      <c r="I127" s="12"/>
      <c r="J127" s="13"/>
      <c r="K127" s="12">
        <f t="shared" si="4"/>
        <v>2.1838900000000001E-4</v>
      </c>
      <c r="L127" s="12">
        <v>1.0481469999999999E-3</v>
      </c>
      <c r="M127" s="12"/>
      <c r="N127" s="22">
        <f t="shared" si="5"/>
        <v>1.266536E-3</v>
      </c>
    </row>
    <row r="128" spans="1:14" s="10" customFormat="1" x14ac:dyDescent="0.2">
      <c r="A128" s="14">
        <v>342</v>
      </c>
      <c r="B128" s="15" t="s">
        <v>102</v>
      </c>
      <c r="C128" s="78">
        <v>68611876</v>
      </c>
      <c r="D128" s="78"/>
      <c r="E128" s="11"/>
      <c r="F128" s="16">
        <v>3.6436839999999999E-3</v>
      </c>
      <c r="G128" s="16"/>
      <c r="H128" s="16">
        <v>4.4934E-5</v>
      </c>
      <c r="I128" s="16"/>
      <c r="J128" s="17"/>
      <c r="K128" s="16">
        <f t="shared" si="4"/>
        <v>3.6886179999999998E-3</v>
      </c>
      <c r="L128" s="16"/>
      <c r="M128" s="16"/>
      <c r="N128" s="18">
        <f t="shared" si="5"/>
        <v>3.6886179999999998E-3</v>
      </c>
    </row>
    <row r="129" spans="1:14" x14ac:dyDescent="0.2">
      <c r="A129" s="14">
        <v>351</v>
      </c>
      <c r="B129" s="20" t="s">
        <v>103</v>
      </c>
      <c r="C129" s="79">
        <v>411225221</v>
      </c>
      <c r="D129" s="79"/>
      <c r="E129" s="11"/>
      <c r="F129" s="12">
        <v>7.0520999999999995E-4</v>
      </c>
      <c r="G129" s="12"/>
      <c r="H129" s="12">
        <v>4.5279999999999997E-6</v>
      </c>
      <c r="I129" s="12"/>
      <c r="J129" s="13"/>
      <c r="K129" s="12">
        <f t="shared" si="4"/>
        <v>7.0973799999999991E-4</v>
      </c>
      <c r="L129" s="12"/>
      <c r="M129" s="12">
        <v>2.91811E-4</v>
      </c>
      <c r="N129" s="22">
        <f t="shared" si="5"/>
        <v>1.001549E-3</v>
      </c>
    </row>
    <row r="130" spans="1:14" s="10" customFormat="1" x14ac:dyDescent="0.2">
      <c r="A130" s="14">
        <v>363</v>
      </c>
      <c r="B130" s="15" t="s">
        <v>104</v>
      </c>
      <c r="C130" s="79">
        <v>401464274</v>
      </c>
      <c r="D130" s="79"/>
      <c r="E130" s="11"/>
      <c r="F130" s="12"/>
      <c r="G130" s="12"/>
      <c r="H130" s="12">
        <v>4.6943000000000001E-5</v>
      </c>
      <c r="I130" s="12">
        <v>9.999989999999999E-4</v>
      </c>
      <c r="J130" s="13" t="s">
        <v>46</v>
      </c>
      <c r="K130" s="12">
        <f t="shared" si="4"/>
        <v>1.0469419999999999E-3</v>
      </c>
      <c r="L130" s="12">
        <v>2.2417940000000001E-3</v>
      </c>
      <c r="M130" s="12"/>
      <c r="N130" s="22">
        <f t="shared" si="5"/>
        <v>3.288736E-3</v>
      </c>
    </row>
    <row r="131" spans="1:14" s="10" customFormat="1" x14ac:dyDescent="0.2">
      <c r="A131" s="14">
        <v>364</v>
      </c>
      <c r="B131" s="20" t="s">
        <v>105</v>
      </c>
      <c r="C131" s="79">
        <v>28584666</v>
      </c>
      <c r="D131" s="79"/>
      <c r="E131" s="11"/>
      <c r="F131" s="12"/>
      <c r="G131" s="12"/>
      <c r="H131" s="12">
        <v>4.0500699999999998E-4</v>
      </c>
      <c r="I131" s="12"/>
      <c r="J131" s="13"/>
      <c r="K131" s="12">
        <f t="shared" si="4"/>
        <v>4.0500699999999998E-4</v>
      </c>
      <c r="L131" s="12"/>
      <c r="M131" s="12"/>
      <c r="N131" s="22">
        <f t="shared" si="5"/>
        <v>4.0500699999999998E-4</v>
      </c>
    </row>
    <row r="132" spans="1:14" s="10" customFormat="1" x14ac:dyDescent="0.2">
      <c r="A132" s="14">
        <v>365</v>
      </c>
      <c r="B132" s="20" t="s">
        <v>106</v>
      </c>
      <c r="C132" s="79">
        <v>252435279</v>
      </c>
      <c r="D132" s="79"/>
      <c r="E132" s="11"/>
      <c r="F132" s="12"/>
      <c r="G132" s="12"/>
      <c r="H132" s="12">
        <v>2.5492499999999998E-4</v>
      </c>
      <c r="I132" s="12"/>
      <c r="J132" s="13"/>
      <c r="K132" s="12">
        <f t="shared" si="4"/>
        <v>2.5492499999999998E-4</v>
      </c>
      <c r="L132" s="12">
        <v>1.4366139999999999E-3</v>
      </c>
      <c r="M132" s="12"/>
      <c r="N132" s="22">
        <f t="shared" si="5"/>
        <v>1.6915389999999999E-3</v>
      </c>
    </row>
    <row r="133" spans="1:14" s="10" customFormat="1" x14ac:dyDescent="0.2">
      <c r="A133" s="14">
        <v>370</v>
      </c>
      <c r="B133" s="20" t="s">
        <v>107</v>
      </c>
      <c r="C133" s="79">
        <v>487985013</v>
      </c>
      <c r="D133" s="79"/>
      <c r="E133" s="11"/>
      <c r="F133" s="12"/>
      <c r="G133" s="12"/>
      <c r="H133" s="12">
        <v>8.5599999999999994E-6</v>
      </c>
      <c r="I133" s="12">
        <v>9.9999599999999996E-4</v>
      </c>
      <c r="J133" s="13" t="s">
        <v>46</v>
      </c>
      <c r="K133" s="12">
        <f t="shared" si="4"/>
        <v>1.0085559999999999E-3</v>
      </c>
      <c r="L133" s="12">
        <v>2.1199970000000002E-3</v>
      </c>
      <c r="M133" s="12">
        <v>5.4751099999999998E-4</v>
      </c>
      <c r="N133" s="22">
        <f t="shared" si="5"/>
        <v>3.6760640000000002E-3</v>
      </c>
    </row>
    <row r="134" spans="1:14" s="10" customFormat="1" x14ac:dyDescent="0.2">
      <c r="A134" s="102">
        <v>371</v>
      </c>
      <c r="B134" s="126" t="s">
        <v>108</v>
      </c>
      <c r="C134" s="78">
        <v>758825712</v>
      </c>
      <c r="D134" s="21"/>
      <c r="E134" s="11"/>
      <c r="F134" s="12"/>
      <c r="G134" s="16"/>
      <c r="H134" s="16"/>
      <c r="I134" s="16"/>
      <c r="J134" s="17"/>
      <c r="K134" s="116">
        <f>SUM(E134:I135)</f>
        <v>5.1848699999999998E-4</v>
      </c>
      <c r="L134" s="16"/>
      <c r="M134" s="16"/>
      <c r="N134" s="118">
        <f>SUM(K134:M135)</f>
        <v>1.161205E-3</v>
      </c>
    </row>
    <row r="135" spans="1:14" x14ac:dyDescent="0.2">
      <c r="A135" s="104"/>
      <c r="B135" s="115"/>
      <c r="C135" s="78"/>
      <c r="D135" s="81">
        <f>C134+11340523</f>
        <v>770166235</v>
      </c>
      <c r="E135" s="11"/>
      <c r="F135" s="12">
        <v>5.1848699999999998E-4</v>
      </c>
      <c r="G135" s="16"/>
      <c r="H135" s="16"/>
      <c r="I135" s="16"/>
      <c r="J135" s="17"/>
      <c r="K135" s="117"/>
      <c r="L135" s="16"/>
      <c r="M135" s="16">
        <v>6.4271800000000002E-4</v>
      </c>
      <c r="N135" s="119"/>
    </row>
    <row r="136" spans="1:14" x14ac:dyDescent="0.2">
      <c r="A136" s="14">
        <v>372</v>
      </c>
      <c r="B136" s="20" t="s">
        <v>109</v>
      </c>
      <c r="C136" s="79">
        <v>612236183</v>
      </c>
      <c r="D136" s="79"/>
      <c r="E136" s="11"/>
      <c r="F136" s="12">
        <v>5.71675E-4</v>
      </c>
      <c r="G136" s="16"/>
      <c r="H136" s="12">
        <v>5.2370000000000002E-5</v>
      </c>
      <c r="I136" s="12"/>
      <c r="J136" s="13"/>
      <c r="K136" s="12">
        <f t="shared" si="4"/>
        <v>6.2404500000000005E-4</v>
      </c>
      <c r="L136" s="12">
        <v>8.2321200000000003E-4</v>
      </c>
      <c r="M136" s="12"/>
      <c r="N136" s="22">
        <f t="shared" si="5"/>
        <v>1.447257E-3</v>
      </c>
    </row>
    <row r="137" spans="1:14" s="10" customFormat="1" x14ac:dyDescent="0.2">
      <c r="A137" s="14">
        <v>373</v>
      </c>
      <c r="B137" s="20" t="s">
        <v>110</v>
      </c>
      <c r="C137" s="79">
        <v>1070265778</v>
      </c>
      <c r="D137" s="79"/>
      <c r="E137" s="11"/>
      <c r="F137" s="12"/>
      <c r="G137" s="12"/>
      <c r="H137" s="12">
        <v>3.1050999999999998E-5</v>
      </c>
      <c r="I137" s="12"/>
      <c r="J137" s="13"/>
      <c r="K137" s="12">
        <f t="shared" si="4"/>
        <v>3.1050999999999998E-5</v>
      </c>
      <c r="L137" s="12">
        <v>6.0732600000000005E-4</v>
      </c>
      <c r="M137" s="12">
        <v>2.33587E-4</v>
      </c>
      <c r="N137" s="22">
        <f t="shared" si="5"/>
        <v>8.7196400000000003E-4</v>
      </c>
    </row>
    <row r="138" spans="1:14" s="10" customFormat="1" x14ac:dyDescent="0.2">
      <c r="A138" s="102">
        <v>381</v>
      </c>
      <c r="B138" s="114" t="s">
        <v>111</v>
      </c>
      <c r="C138" s="78">
        <v>1041250012</v>
      </c>
      <c r="D138" s="78"/>
      <c r="E138" s="11"/>
      <c r="F138" s="16"/>
      <c r="G138" s="16"/>
      <c r="H138" s="16"/>
      <c r="I138" s="16"/>
      <c r="J138" s="17"/>
      <c r="K138" s="127">
        <f>SUM(E138:I139)</f>
        <v>2.5768430000000001E-3</v>
      </c>
      <c r="L138" s="16"/>
      <c r="M138" s="16"/>
      <c r="N138" s="128">
        <f>SUM(K138:M139)</f>
        <v>3.7546610000000003E-3</v>
      </c>
    </row>
    <row r="139" spans="1:14" x14ac:dyDescent="0.2">
      <c r="A139" s="104"/>
      <c r="B139" s="115"/>
      <c r="C139" s="78"/>
      <c r="D139" s="78">
        <f>C138+5319392</f>
        <v>1046569404</v>
      </c>
      <c r="E139" s="11"/>
      <c r="F139" s="16">
        <v>2.5768430000000001E-3</v>
      </c>
      <c r="G139" s="16"/>
      <c r="H139" s="16"/>
      <c r="I139" s="16"/>
      <c r="J139" s="17"/>
      <c r="K139" s="117"/>
      <c r="L139" s="16">
        <v>5.9305000000000002E-4</v>
      </c>
      <c r="M139" s="16">
        <v>5.8476800000000005E-4</v>
      </c>
      <c r="N139" s="119"/>
    </row>
    <row r="140" spans="1:14" x14ac:dyDescent="0.2">
      <c r="A140" s="14">
        <v>382</v>
      </c>
      <c r="B140" s="20" t="s">
        <v>112</v>
      </c>
      <c r="C140" s="78">
        <v>50402119</v>
      </c>
      <c r="D140" s="78"/>
      <c r="E140" s="11"/>
      <c r="F140" s="16">
        <v>3.6364539999999999E-3</v>
      </c>
      <c r="G140" s="16"/>
      <c r="H140" s="16"/>
      <c r="I140" s="16"/>
      <c r="J140" s="17"/>
      <c r="K140" s="16">
        <f t="shared" si="4"/>
        <v>3.6364539999999999E-3</v>
      </c>
      <c r="L140" s="16"/>
      <c r="M140" s="16"/>
      <c r="N140" s="18">
        <f t="shared" si="5"/>
        <v>3.6364539999999999E-3</v>
      </c>
    </row>
    <row r="141" spans="1:14" x14ac:dyDescent="0.2">
      <c r="A141" s="14">
        <v>383</v>
      </c>
      <c r="B141" s="20" t="s">
        <v>113</v>
      </c>
      <c r="C141" s="78">
        <v>33210918</v>
      </c>
      <c r="D141" s="78"/>
      <c r="E141" s="11"/>
      <c r="F141" s="16"/>
      <c r="G141" s="16"/>
      <c r="H141" s="16"/>
      <c r="I141" s="16">
        <v>3.82946E-4</v>
      </c>
      <c r="J141" s="17" t="s">
        <v>37</v>
      </c>
      <c r="K141" s="16">
        <f t="shared" si="4"/>
        <v>3.82946E-4</v>
      </c>
      <c r="L141" s="16"/>
      <c r="M141" s="16"/>
      <c r="N141" s="18">
        <f t="shared" si="5"/>
        <v>3.82946E-4</v>
      </c>
    </row>
    <row r="142" spans="1:14" x14ac:dyDescent="0.2">
      <c r="A142" s="14">
        <v>391</v>
      </c>
      <c r="B142" s="20" t="s">
        <v>114</v>
      </c>
      <c r="C142" s="79">
        <v>817722509</v>
      </c>
      <c r="D142" s="78"/>
      <c r="E142" s="11"/>
      <c r="F142" s="16">
        <v>3.6324579999999999E-3</v>
      </c>
      <c r="G142" s="16"/>
      <c r="H142" s="16"/>
      <c r="I142" s="16">
        <f>0.000039515+0.000117042</f>
        <v>1.5655699999999999E-4</v>
      </c>
      <c r="J142" s="17" t="s">
        <v>43</v>
      </c>
      <c r="K142" s="16">
        <f t="shared" si="4"/>
        <v>3.7890149999999997E-3</v>
      </c>
      <c r="L142" s="16">
        <v>1.134609E-3</v>
      </c>
      <c r="M142" s="16"/>
      <c r="N142" s="18">
        <f t="shared" si="5"/>
        <v>4.9236239999999997E-3</v>
      </c>
    </row>
    <row r="143" spans="1:14" x14ac:dyDescent="0.2">
      <c r="A143" s="14">
        <v>392</v>
      </c>
      <c r="B143" s="20" t="s">
        <v>115</v>
      </c>
      <c r="C143" s="79">
        <v>79809972</v>
      </c>
      <c r="D143" s="78"/>
      <c r="E143" s="11"/>
      <c r="F143" s="16">
        <v>8.4575899999999992E-3</v>
      </c>
      <c r="G143" s="16"/>
      <c r="H143" s="16">
        <v>1.3462000000000001E-4</v>
      </c>
      <c r="I143" s="16"/>
      <c r="J143" s="17"/>
      <c r="K143" s="16">
        <f t="shared" si="4"/>
        <v>8.5922099999999994E-3</v>
      </c>
      <c r="L143" s="16"/>
      <c r="M143" s="16"/>
      <c r="N143" s="18">
        <f>SUM(K143:M143)</f>
        <v>8.5922099999999994E-3</v>
      </c>
    </row>
    <row r="144" spans="1:14" x14ac:dyDescent="0.2">
      <c r="A144" s="14">
        <v>393</v>
      </c>
      <c r="B144" s="20" t="s">
        <v>116</v>
      </c>
      <c r="C144" s="79">
        <v>374197522</v>
      </c>
      <c r="D144" s="78"/>
      <c r="E144" s="11"/>
      <c r="F144" s="16">
        <v>4.7292219999999999E-3</v>
      </c>
      <c r="G144" s="16"/>
      <c r="H144" s="16"/>
      <c r="I144" s="16"/>
      <c r="J144" s="17"/>
      <c r="K144" s="16">
        <f t="shared" si="4"/>
        <v>4.7292219999999999E-3</v>
      </c>
      <c r="L144" s="16">
        <v>7.0871699999999998E-4</v>
      </c>
      <c r="M144" s="16"/>
      <c r="N144" s="18">
        <f t="shared" si="5"/>
        <v>5.4379390000000001E-3</v>
      </c>
    </row>
    <row r="145" spans="1:14" x14ac:dyDescent="0.2">
      <c r="A145" s="14">
        <v>394</v>
      </c>
      <c r="B145" s="20" t="s">
        <v>117</v>
      </c>
      <c r="C145" s="79">
        <v>158248609</v>
      </c>
      <c r="D145" s="79"/>
      <c r="E145" s="12">
        <v>7.4262899999999997E-4</v>
      </c>
      <c r="F145" s="12"/>
      <c r="G145" s="12"/>
      <c r="H145" s="12">
        <v>7.5390000000000002E-6</v>
      </c>
      <c r="I145" s="12">
        <v>2.8436299999999999E-4</v>
      </c>
      <c r="J145" s="13" t="s">
        <v>37</v>
      </c>
      <c r="K145" s="12">
        <f t="shared" si="4"/>
        <v>1.034531E-3</v>
      </c>
      <c r="L145" s="12"/>
      <c r="M145" s="12"/>
      <c r="N145" s="22">
        <f t="shared" si="5"/>
        <v>1.034531E-3</v>
      </c>
    </row>
    <row r="146" spans="1:14" s="10" customFormat="1" x14ac:dyDescent="0.2">
      <c r="A146" s="102">
        <v>401</v>
      </c>
      <c r="B146" s="114" t="s">
        <v>118</v>
      </c>
      <c r="C146" s="79">
        <v>2812955431</v>
      </c>
      <c r="D146" s="79"/>
      <c r="E146" s="11"/>
      <c r="F146" s="12"/>
      <c r="G146" s="12"/>
      <c r="H146" s="12">
        <v>3.8190000000000002E-6</v>
      </c>
      <c r="I146" s="12"/>
      <c r="J146" s="13"/>
      <c r="K146" s="116">
        <f>SUM(E146:I147)</f>
        <v>1.29834E-3</v>
      </c>
      <c r="L146" s="12"/>
      <c r="M146" s="12"/>
      <c r="N146" s="118">
        <f>SUM(K146:M148)</f>
        <v>2.5965609999999998E-3</v>
      </c>
    </row>
    <row r="147" spans="1:14" s="10" customFormat="1" x14ac:dyDescent="0.2">
      <c r="A147" s="120"/>
      <c r="B147" s="121"/>
      <c r="C147" s="79"/>
      <c r="D147" s="79">
        <f>C146+52506805</f>
        <v>2865462236</v>
      </c>
      <c r="E147" s="11"/>
      <c r="F147" s="12">
        <v>1.0818500000000001E-3</v>
      </c>
      <c r="G147" s="12">
        <v>2.12671E-4</v>
      </c>
      <c r="H147" s="12"/>
      <c r="I147" s="12"/>
      <c r="J147" s="13"/>
      <c r="K147" s="122"/>
      <c r="L147" s="12">
        <v>4.8857700000000002E-4</v>
      </c>
      <c r="M147" s="12">
        <v>1.74492E-4</v>
      </c>
      <c r="N147" s="123"/>
    </row>
    <row r="148" spans="1:14" s="10" customFormat="1" x14ac:dyDescent="0.2">
      <c r="A148" s="104"/>
      <c r="B148" s="115"/>
      <c r="C148" s="79"/>
      <c r="D148" s="79">
        <f>C146+21011647</f>
        <v>2833967078</v>
      </c>
      <c r="E148" s="11"/>
      <c r="F148" s="12"/>
      <c r="G148" s="12"/>
      <c r="H148" s="12"/>
      <c r="I148" s="12"/>
      <c r="J148" s="13"/>
      <c r="K148" s="117"/>
      <c r="L148" s="12">
        <v>6.3515200000000005E-4</v>
      </c>
      <c r="M148" s="12"/>
      <c r="N148" s="119"/>
    </row>
    <row r="149" spans="1:14" s="10" customFormat="1" x14ac:dyDescent="0.2">
      <c r="A149" s="102">
        <v>411</v>
      </c>
      <c r="B149" s="124" t="s">
        <v>119</v>
      </c>
      <c r="C149" s="79">
        <v>4906579071</v>
      </c>
      <c r="D149" s="79"/>
      <c r="E149" s="11"/>
      <c r="F149" s="12"/>
      <c r="G149" s="12"/>
      <c r="H149" s="12">
        <v>2.0805000000000002E-5</v>
      </c>
      <c r="I149" s="12"/>
      <c r="J149" s="13"/>
      <c r="K149" s="116">
        <f>SUM(E149:I151)</f>
        <v>1.050437E-3</v>
      </c>
      <c r="L149" s="12"/>
      <c r="M149" s="12"/>
      <c r="N149" s="118">
        <f>SUM(K149:M151)</f>
        <v>3.1060280000000003E-3</v>
      </c>
    </row>
    <row r="150" spans="1:14" s="10" customFormat="1" x14ac:dyDescent="0.2">
      <c r="A150" s="120"/>
      <c r="B150" s="125"/>
      <c r="C150" s="79"/>
      <c r="D150" s="79">
        <f>C149+629380456</f>
        <v>5535959527</v>
      </c>
      <c r="E150" s="11"/>
      <c r="F150" s="12">
        <v>1.0296319999999999E-3</v>
      </c>
      <c r="G150" s="12"/>
      <c r="H150" s="12"/>
      <c r="I150" s="12"/>
      <c r="J150" s="13"/>
      <c r="K150" s="122"/>
      <c r="L150" s="12">
        <v>5.4769200000000001E-4</v>
      </c>
      <c r="M150" s="12">
        <v>8.5802700000000003E-4</v>
      </c>
      <c r="N150" s="123"/>
    </row>
    <row r="151" spans="1:14" s="10" customFormat="1" x14ac:dyDescent="0.2">
      <c r="A151" s="104"/>
      <c r="B151" s="107"/>
      <c r="C151" s="79"/>
      <c r="D151" s="79">
        <f>C149+429859943</f>
        <v>5336439014</v>
      </c>
      <c r="E151" s="11"/>
      <c r="F151" s="12"/>
      <c r="G151" s="12"/>
      <c r="H151" s="12"/>
      <c r="I151" s="12"/>
      <c r="J151" s="13"/>
      <c r="K151" s="117"/>
      <c r="L151" s="12">
        <v>6.4987200000000001E-4</v>
      </c>
      <c r="M151" s="12"/>
      <c r="N151" s="119"/>
    </row>
    <row r="152" spans="1:14" s="10" customFormat="1" x14ac:dyDescent="0.2">
      <c r="A152" s="102">
        <v>412</v>
      </c>
      <c r="B152" s="105" t="s">
        <v>120</v>
      </c>
      <c r="C152" s="79">
        <v>803808688</v>
      </c>
      <c r="D152" s="79"/>
      <c r="E152" s="11"/>
      <c r="F152" s="12"/>
      <c r="G152" s="12"/>
      <c r="H152" s="12">
        <v>8.7940000000000008E-6</v>
      </c>
      <c r="I152" s="12"/>
      <c r="J152" s="13"/>
      <c r="K152" s="108">
        <f>SUM(E152:I154)</f>
        <v>4.3169300000000003E-4</v>
      </c>
      <c r="L152" s="12"/>
      <c r="M152" s="12"/>
      <c r="N152" s="111">
        <f>SUM(K152:M154)</f>
        <v>8.7875699999999998E-4</v>
      </c>
    </row>
    <row r="153" spans="1:14" s="10" customFormat="1" x14ac:dyDescent="0.2">
      <c r="A153" s="103"/>
      <c r="B153" s="106"/>
      <c r="C153" s="79"/>
      <c r="D153" s="79">
        <f>C152+23813058</f>
        <v>827621746</v>
      </c>
      <c r="E153" s="11"/>
      <c r="F153" s="12">
        <v>4.2289900000000002E-4</v>
      </c>
      <c r="G153" s="12"/>
      <c r="H153" s="12"/>
      <c r="I153" s="12"/>
      <c r="J153" s="13"/>
      <c r="K153" s="109"/>
      <c r="L153" s="12"/>
      <c r="M153" s="12">
        <v>4.47064E-4</v>
      </c>
      <c r="N153" s="112"/>
    </row>
    <row r="154" spans="1:14" s="10" customFormat="1" x14ac:dyDescent="0.2">
      <c r="A154" s="104"/>
      <c r="B154" s="107"/>
      <c r="C154" s="79"/>
      <c r="D154" s="79">
        <f>C152+5299643</f>
        <v>809108331</v>
      </c>
      <c r="E154" s="11"/>
      <c r="F154" s="12"/>
      <c r="G154" s="12"/>
      <c r="H154" s="12"/>
      <c r="I154" s="12"/>
      <c r="J154" s="13"/>
      <c r="K154" s="110"/>
      <c r="L154" s="12"/>
      <c r="M154" s="12"/>
      <c r="N154" s="113"/>
    </row>
    <row r="155" spans="1:14" s="10" customFormat="1" x14ac:dyDescent="0.2">
      <c r="A155" s="14">
        <v>413</v>
      </c>
      <c r="B155" s="20" t="s">
        <v>121</v>
      </c>
      <c r="C155" s="79">
        <v>717017075</v>
      </c>
      <c r="D155" s="79"/>
      <c r="E155" s="11"/>
      <c r="F155" s="12">
        <v>6.9733299999999996E-4</v>
      </c>
      <c r="G155" s="12"/>
      <c r="H155" s="12">
        <v>2.075E-6</v>
      </c>
      <c r="I155" s="12"/>
      <c r="J155" s="13"/>
      <c r="K155" s="12">
        <f t="shared" si="4"/>
        <v>6.99408E-4</v>
      </c>
      <c r="L155" s="12">
        <v>1.882802E-3</v>
      </c>
      <c r="M155" s="12"/>
      <c r="N155" s="22">
        <f t="shared" si="5"/>
        <v>2.5822100000000001E-3</v>
      </c>
    </row>
    <row r="156" spans="1:14" s="10" customFormat="1" x14ac:dyDescent="0.2">
      <c r="A156" s="14">
        <v>414</v>
      </c>
      <c r="B156" s="20" t="s">
        <v>122</v>
      </c>
      <c r="C156" s="79">
        <v>731872752</v>
      </c>
      <c r="D156" s="79"/>
      <c r="E156" s="11"/>
      <c r="F156" s="12">
        <v>1.0930860000000001E-3</v>
      </c>
      <c r="G156" s="12"/>
      <c r="H156" s="12">
        <v>6.1940000000000007E-5</v>
      </c>
      <c r="I156" s="12"/>
      <c r="J156" s="13"/>
      <c r="K156" s="12">
        <f t="shared" si="4"/>
        <v>1.155026E-3</v>
      </c>
      <c r="L156" s="12">
        <v>2.0580609999999999E-3</v>
      </c>
      <c r="M156" s="12">
        <v>4.0990699999999999E-4</v>
      </c>
      <c r="N156" s="22">
        <f t="shared" si="5"/>
        <v>3.622994E-3</v>
      </c>
    </row>
    <row r="157" spans="1:14" s="10" customFormat="1" x14ac:dyDescent="0.2">
      <c r="A157" s="14">
        <v>415</v>
      </c>
      <c r="B157" s="20" t="s">
        <v>123</v>
      </c>
      <c r="C157" s="79">
        <v>188632451</v>
      </c>
      <c r="D157" s="79"/>
      <c r="E157" s="11"/>
      <c r="F157" s="12">
        <v>1.537381E-3</v>
      </c>
      <c r="G157" s="12"/>
      <c r="H157" s="12">
        <v>8.3570000000000001E-5</v>
      </c>
      <c r="I157" s="12"/>
      <c r="J157" s="13"/>
      <c r="K157" s="12">
        <f t="shared" si="4"/>
        <v>1.620951E-3</v>
      </c>
      <c r="L157" s="12"/>
      <c r="M157" s="12">
        <v>1.0602630000000001E-3</v>
      </c>
      <c r="N157" s="22">
        <f t="shared" si="5"/>
        <v>2.6812140000000003E-3</v>
      </c>
    </row>
    <row r="158" spans="1:14" s="10" customFormat="1" x14ac:dyDescent="0.2">
      <c r="A158" s="14">
        <v>416</v>
      </c>
      <c r="B158" s="20" t="s">
        <v>124</v>
      </c>
      <c r="C158" s="79">
        <v>23618750</v>
      </c>
      <c r="D158" s="79"/>
      <c r="E158" s="11"/>
      <c r="F158" s="12"/>
      <c r="G158" s="12"/>
      <c r="H158" s="12"/>
      <c r="I158" s="12"/>
      <c r="J158" s="13"/>
      <c r="K158" s="12">
        <f t="shared" si="4"/>
        <v>0</v>
      </c>
      <c r="L158" s="12">
        <v>1.33212E-3</v>
      </c>
      <c r="M158" s="12"/>
      <c r="N158" s="22">
        <f t="shared" si="5"/>
        <v>1.33212E-3</v>
      </c>
    </row>
    <row r="159" spans="1:14" s="10" customFormat="1" x14ac:dyDescent="0.2">
      <c r="A159" s="14">
        <v>417</v>
      </c>
      <c r="B159" s="15" t="s">
        <v>125</v>
      </c>
      <c r="C159" s="79">
        <v>189910816</v>
      </c>
      <c r="D159" s="79"/>
      <c r="E159" s="11"/>
      <c r="F159" s="12">
        <v>1.579689E-3</v>
      </c>
      <c r="G159" s="12"/>
      <c r="H159" s="12">
        <v>1.6586199999999999E-4</v>
      </c>
      <c r="I159" s="12"/>
      <c r="J159" s="13"/>
      <c r="K159" s="12">
        <f t="shared" si="4"/>
        <v>1.7455509999999999E-3</v>
      </c>
      <c r="L159" s="12"/>
      <c r="M159" s="12"/>
      <c r="N159" s="22">
        <f t="shared" si="5"/>
        <v>1.7455509999999999E-3</v>
      </c>
    </row>
    <row r="160" spans="1:14" s="10" customFormat="1" x14ac:dyDescent="0.2">
      <c r="A160" s="14">
        <v>418</v>
      </c>
      <c r="B160" s="20" t="s">
        <v>126</v>
      </c>
      <c r="C160" s="78">
        <v>208528471</v>
      </c>
      <c r="D160" s="78"/>
      <c r="E160" s="11"/>
      <c r="F160" s="16"/>
      <c r="G160" s="16"/>
      <c r="H160" s="16">
        <v>2.4524000000000001E-5</v>
      </c>
      <c r="I160" s="16"/>
      <c r="J160" s="17"/>
      <c r="K160" s="16">
        <f t="shared" si="4"/>
        <v>2.4524000000000001E-5</v>
      </c>
      <c r="L160" s="16">
        <f>0.00144246+0.002119941</f>
        <v>3.5624010000000002E-3</v>
      </c>
      <c r="M160" s="16">
        <v>8.3921400000000002E-4</v>
      </c>
      <c r="N160" s="18">
        <f t="shared" si="5"/>
        <v>4.4261390000000008E-3</v>
      </c>
    </row>
    <row r="161" spans="1:14" x14ac:dyDescent="0.2">
      <c r="A161" s="102">
        <v>421</v>
      </c>
      <c r="B161" s="114" t="s">
        <v>127</v>
      </c>
      <c r="C161" s="79">
        <v>5610929871</v>
      </c>
      <c r="D161" s="79"/>
      <c r="E161" s="12">
        <v>1.0085160000000001E-3</v>
      </c>
      <c r="F161" s="12"/>
      <c r="G161" s="12"/>
      <c r="H161" s="12">
        <v>5.8000000000000004E-6</v>
      </c>
      <c r="I161" s="12"/>
      <c r="J161" s="13"/>
      <c r="K161" s="116">
        <f>SUM(E161:I162)</f>
        <v>1.0143160000000001E-3</v>
      </c>
      <c r="L161" s="12"/>
      <c r="M161" s="12"/>
      <c r="N161" s="118">
        <f>SUM(K161:M162)</f>
        <v>1.4345640000000002E-3</v>
      </c>
    </row>
    <row r="162" spans="1:14" x14ac:dyDescent="0.2">
      <c r="A162" s="104"/>
      <c r="B162" s="115"/>
      <c r="C162" s="79"/>
      <c r="D162" s="79">
        <f>C161+20861343</f>
        <v>5631791214</v>
      </c>
      <c r="E162" s="12"/>
      <c r="F162" s="12"/>
      <c r="G162" s="12"/>
      <c r="H162" s="12"/>
      <c r="I162" s="12"/>
      <c r="J162" s="13"/>
      <c r="K162" s="117"/>
      <c r="L162" s="12">
        <v>4.2024800000000002E-4</v>
      </c>
      <c r="M162" s="12"/>
      <c r="N162" s="119"/>
    </row>
    <row r="163" spans="1:14" s="10" customFormat="1" x14ac:dyDescent="0.2">
      <c r="A163" s="14">
        <v>422</v>
      </c>
      <c r="B163" s="20" t="s">
        <v>128</v>
      </c>
      <c r="C163" s="78">
        <v>862401096</v>
      </c>
      <c r="D163" s="78"/>
      <c r="E163" s="11"/>
      <c r="F163" s="16">
        <v>7.5370999999999999E-4</v>
      </c>
      <c r="G163" s="16"/>
      <c r="H163" s="16">
        <v>1.0259E-5</v>
      </c>
      <c r="I163" s="16"/>
      <c r="J163" s="17"/>
      <c r="K163" s="16">
        <f t="shared" si="4"/>
        <v>7.6396899999999998E-4</v>
      </c>
      <c r="L163" s="16">
        <v>2.55102E-4</v>
      </c>
      <c r="M163" s="16"/>
      <c r="N163" s="18">
        <f t="shared" si="5"/>
        <v>1.0190709999999999E-3</v>
      </c>
    </row>
    <row r="164" spans="1:14" x14ac:dyDescent="0.2">
      <c r="A164" s="14">
        <v>431</v>
      </c>
      <c r="B164" s="20" t="s">
        <v>129</v>
      </c>
      <c r="C164" s="78">
        <v>667461395</v>
      </c>
      <c r="D164" s="78"/>
      <c r="E164" s="11"/>
      <c r="F164" s="16">
        <v>5.2437499999999999E-4</v>
      </c>
      <c r="G164" s="16"/>
      <c r="H164" s="16">
        <v>5.3489999999999999E-6</v>
      </c>
      <c r="I164" s="16"/>
      <c r="J164" s="17"/>
      <c r="K164" s="16">
        <f t="shared" si="4"/>
        <v>5.2972399999999997E-4</v>
      </c>
      <c r="L164" s="16"/>
      <c r="M164" s="16"/>
      <c r="N164" s="18">
        <f t="shared" si="5"/>
        <v>5.2972399999999997E-4</v>
      </c>
    </row>
    <row r="165" spans="1:14" x14ac:dyDescent="0.2">
      <c r="A165" s="14">
        <v>432</v>
      </c>
      <c r="B165" s="15" t="s">
        <v>130</v>
      </c>
      <c r="C165" s="78">
        <v>253976086</v>
      </c>
      <c r="D165" s="78"/>
      <c r="E165" s="11"/>
      <c r="F165" s="16">
        <v>3.9373799999999998E-4</v>
      </c>
      <c r="G165" s="16"/>
      <c r="H165" s="16">
        <v>2.559E-6</v>
      </c>
      <c r="I165" s="16"/>
      <c r="J165" s="17"/>
      <c r="K165" s="16">
        <f t="shared" si="4"/>
        <v>3.9629699999999999E-4</v>
      </c>
      <c r="L165" s="16"/>
      <c r="M165" s="16">
        <v>3.9373799999999998E-4</v>
      </c>
      <c r="N165" s="18">
        <f t="shared" si="5"/>
        <v>7.9003499999999991E-4</v>
      </c>
    </row>
    <row r="166" spans="1:14" x14ac:dyDescent="0.2">
      <c r="A166" s="36">
        <v>433</v>
      </c>
      <c r="B166" s="37" t="s">
        <v>131</v>
      </c>
      <c r="C166" s="82">
        <v>185117505</v>
      </c>
      <c r="D166" s="82"/>
      <c r="E166" s="38"/>
      <c r="F166" s="39"/>
      <c r="G166" s="39"/>
      <c r="H166" s="39">
        <v>4.6814000000000003E-5</v>
      </c>
      <c r="I166" s="39"/>
      <c r="J166" s="40"/>
      <c r="K166" s="39">
        <f t="shared" si="4"/>
        <v>4.6814000000000003E-5</v>
      </c>
      <c r="L166" s="39"/>
      <c r="M166" s="39">
        <v>1.350494E-3</v>
      </c>
      <c r="N166" s="41">
        <f t="shared" si="5"/>
        <v>1.3973080000000001E-3</v>
      </c>
    </row>
    <row r="167" spans="1:14" x14ac:dyDescent="0.2">
      <c r="A167" s="42"/>
      <c r="B167" s="43" t="s">
        <v>132</v>
      </c>
      <c r="C167" s="44">
        <f>SUM(C3:C166)</f>
        <v>230459338582</v>
      </c>
      <c r="D167" s="45"/>
      <c r="E167" s="46"/>
      <c r="F167" s="46"/>
      <c r="G167" s="46"/>
      <c r="H167" s="46"/>
      <c r="I167" s="46"/>
      <c r="J167" s="47"/>
      <c r="K167" s="46"/>
      <c r="L167" s="46"/>
      <c r="M167" s="46"/>
      <c r="N167" s="48"/>
    </row>
    <row r="168" spans="1:14" x14ac:dyDescent="0.2">
      <c r="A168" s="10"/>
      <c r="G168" s="49"/>
    </row>
  </sheetData>
  <mergeCells count="150">
    <mergeCell ref="A2:B2"/>
    <mergeCell ref="I2:J2"/>
    <mergeCell ref="A3:A5"/>
    <mergeCell ref="B3:B5"/>
    <mergeCell ref="K3:K5"/>
    <mergeCell ref="N3:N5"/>
    <mergeCell ref="A14:A15"/>
    <mergeCell ref="B14:B15"/>
    <mergeCell ref="K14:K15"/>
    <mergeCell ref="N14:N15"/>
    <mergeCell ref="A21:A22"/>
    <mergeCell ref="B21:B22"/>
    <mergeCell ref="K21:K22"/>
    <mergeCell ref="N21:N22"/>
    <mergeCell ref="A6:A8"/>
    <mergeCell ref="B6:B8"/>
    <mergeCell ref="K6:K8"/>
    <mergeCell ref="N6:N8"/>
    <mergeCell ref="A9:A10"/>
    <mergeCell ref="B9:B10"/>
    <mergeCell ref="K9:K10"/>
    <mergeCell ref="N9:N10"/>
    <mergeCell ref="A32:A33"/>
    <mergeCell ref="B32:B33"/>
    <mergeCell ref="K32:K33"/>
    <mergeCell ref="N32:N33"/>
    <mergeCell ref="A34:A35"/>
    <mergeCell ref="B34:B35"/>
    <mergeCell ref="K34:K35"/>
    <mergeCell ref="N34:N35"/>
    <mergeCell ref="A25:A26"/>
    <mergeCell ref="B25:B26"/>
    <mergeCell ref="K25:K26"/>
    <mergeCell ref="N25:N26"/>
    <mergeCell ref="A27:A28"/>
    <mergeCell ref="B27:B28"/>
    <mergeCell ref="K27:K28"/>
    <mergeCell ref="N27:N28"/>
    <mergeCell ref="A41:A42"/>
    <mergeCell ref="B41:B42"/>
    <mergeCell ref="K41:K42"/>
    <mergeCell ref="N41:N42"/>
    <mergeCell ref="A45:A47"/>
    <mergeCell ref="B45:B47"/>
    <mergeCell ref="K45:K47"/>
    <mergeCell ref="N45:N47"/>
    <mergeCell ref="A36:A37"/>
    <mergeCell ref="B36:B37"/>
    <mergeCell ref="K36:K37"/>
    <mergeCell ref="N36:N37"/>
    <mergeCell ref="A39:A40"/>
    <mergeCell ref="B39:B40"/>
    <mergeCell ref="K39:K40"/>
    <mergeCell ref="N39:N40"/>
    <mergeCell ref="A56:A57"/>
    <mergeCell ref="B56:B57"/>
    <mergeCell ref="K56:K57"/>
    <mergeCell ref="N56:N57"/>
    <mergeCell ref="A61:A62"/>
    <mergeCell ref="B61:B62"/>
    <mergeCell ref="K61:K62"/>
    <mergeCell ref="N61:N62"/>
    <mergeCell ref="A48:A49"/>
    <mergeCell ref="B48:B49"/>
    <mergeCell ref="K48:K49"/>
    <mergeCell ref="N48:N49"/>
    <mergeCell ref="A51:A52"/>
    <mergeCell ref="B51:B52"/>
    <mergeCell ref="K51:K52"/>
    <mergeCell ref="N51:N52"/>
    <mergeCell ref="A82:A83"/>
    <mergeCell ref="B82:B83"/>
    <mergeCell ref="K82:K83"/>
    <mergeCell ref="N82:N83"/>
    <mergeCell ref="A85:A86"/>
    <mergeCell ref="B85:B86"/>
    <mergeCell ref="K85:K86"/>
    <mergeCell ref="N85:N86"/>
    <mergeCell ref="A69:A70"/>
    <mergeCell ref="B69:B70"/>
    <mergeCell ref="K69:K70"/>
    <mergeCell ref="N69:N70"/>
    <mergeCell ref="A73:A75"/>
    <mergeCell ref="B73:B75"/>
    <mergeCell ref="K73:K75"/>
    <mergeCell ref="N73:N75"/>
    <mergeCell ref="A95:A97"/>
    <mergeCell ref="B95:B97"/>
    <mergeCell ref="K95:K97"/>
    <mergeCell ref="N95:N97"/>
    <mergeCell ref="A98:A99"/>
    <mergeCell ref="B98:B99"/>
    <mergeCell ref="K98:K99"/>
    <mergeCell ref="N98:N99"/>
    <mergeCell ref="A89:A91"/>
    <mergeCell ref="B89:B91"/>
    <mergeCell ref="K89:K91"/>
    <mergeCell ref="N89:N91"/>
    <mergeCell ref="A93:A94"/>
    <mergeCell ref="B93:B94"/>
    <mergeCell ref="K93:K94"/>
    <mergeCell ref="N93:N94"/>
    <mergeCell ref="A117:A119"/>
    <mergeCell ref="B117:B119"/>
    <mergeCell ref="K117:K119"/>
    <mergeCell ref="N117:N119"/>
    <mergeCell ref="A120:A121"/>
    <mergeCell ref="B120:B121"/>
    <mergeCell ref="K120:K121"/>
    <mergeCell ref="N120:N121"/>
    <mergeCell ref="A100:A101"/>
    <mergeCell ref="B100:B101"/>
    <mergeCell ref="K100:K101"/>
    <mergeCell ref="N100:N101"/>
    <mergeCell ref="A102:A103"/>
    <mergeCell ref="B102:B103"/>
    <mergeCell ref="K102:K103"/>
    <mergeCell ref="N102:N103"/>
    <mergeCell ref="A134:A135"/>
    <mergeCell ref="B134:B135"/>
    <mergeCell ref="K134:K135"/>
    <mergeCell ref="N134:N135"/>
    <mergeCell ref="A138:A139"/>
    <mergeCell ref="B138:B139"/>
    <mergeCell ref="K138:K139"/>
    <mergeCell ref="N138:N139"/>
    <mergeCell ref="A122:A124"/>
    <mergeCell ref="B122:B124"/>
    <mergeCell ref="K122:K124"/>
    <mergeCell ref="N122:N124"/>
    <mergeCell ref="A125:A126"/>
    <mergeCell ref="B125:B126"/>
    <mergeCell ref="K125:K126"/>
    <mergeCell ref="N125:N126"/>
    <mergeCell ref="A152:A154"/>
    <mergeCell ref="B152:B154"/>
    <mergeCell ref="K152:K154"/>
    <mergeCell ref="N152:N154"/>
    <mergeCell ref="A161:A162"/>
    <mergeCell ref="B161:B162"/>
    <mergeCell ref="K161:K162"/>
    <mergeCell ref="N161:N162"/>
    <mergeCell ref="A146:A148"/>
    <mergeCell ref="B146:B148"/>
    <mergeCell ref="K146:K148"/>
    <mergeCell ref="N146:N148"/>
    <mergeCell ref="A149:A151"/>
    <mergeCell ref="B149:B151"/>
    <mergeCell ref="K149:K151"/>
    <mergeCell ref="N149:N151"/>
  </mergeCells>
  <pageMargins left="0.7" right="0.7" top="0.75" bottom="0.75" header="0.3" footer="0.3"/>
  <pageSetup scale="67" fitToHeight="0" orientation="landscape" r:id="rId1"/>
  <rowBreaks count="2" manualBreakCount="2">
    <brk id="55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7F18-AE56-4563-9002-233A8AB32602}">
  <sheetPr codeName="Sheet2">
    <pageSetUpPr fitToPage="1"/>
  </sheetPr>
  <dimension ref="A1:W175"/>
  <sheetViews>
    <sheetView zoomScaleNormal="100" workbookViewId="0">
      <selection sqref="A1:B1"/>
    </sheetView>
  </sheetViews>
  <sheetFormatPr defaultRowHeight="12.75" x14ac:dyDescent="0.2"/>
  <cols>
    <col min="1" max="1" width="4" style="2" bestFit="1" customWidth="1"/>
    <col min="2" max="2" width="19.5703125" style="2" customWidth="1"/>
    <col min="3" max="3" width="17" style="2" bestFit="1" customWidth="1"/>
    <col min="4" max="4" width="17" style="2" customWidth="1"/>
    <col min="5" max="8" width="13.42578125" style="2" customWidth="1"/>
    <col min="9" max="9" width="11.5703125" style="2" customWidth="1"/>
    <col min="10" max="10" width="2.5703125" style="3" customWidth="1"/>
    <col min="11" max="11" width="13.42578125" style="10" customWidth="1"/>
    <col min="12" max="13" width="13.42578125" style="2" customWidth="1"/>
    <col min="14" max="14" width="13.42578125" style="10" customWidth="1"/>
    <col min="15" max="15" width="12.7109375" style="2" customWidth="1"/>
    <col min="16" max="256" width="9.140625" style="2"/>
    <col min="257" max="257" width="4" style="2" bestFit="1" customWidth="1"/>
    <col min="258" max="258" width="19.5703125" style="2" customWidth="1"/>
    <col min="259" max="259" width="17" style="2" bestFit="1" customWidth="1"/>
    <col min="260" max="260" width="17" style="2" customWidth="1"/>
    <col min="261" max="264" width="13.42578125" style="2" customWidth="1"/>
    <col min="265" max="265" width="11.5703125" style="2" customWidth="1"/>
    <col min="266" max="266" width="2.5703125" style="2" customWidth="1"/>
    <col min="267" max="270" width="13.42578125" style="2" customWidth="1"/>
    <col min="271" max="271" width="12.7109375" style="2" customWidth="1"/>
    <col min="272" max="512" width="9.140625" style="2"/>
    <col min="513" max="513" width="4" style="2" bestFit="1" customWidth="1"/>
    <col min="514" max="514" width="19.5703125" style="2" customWidth="1"/>
    <col min="515" max="515" width="17" style="2" bestFit="1" customWidth="1"/>
    <col min="516" max="516" width="17" style="2" customWidth="1"/>
    <col min="517" max="520" width="13.42578125" style="2" customWidth="1"/>
    <col min="521" max="521" width="11.5703125" style="2" customWidth="1"/>
    <col min="522" max="522" width="2.5703125" style="2" customWidth="1"/>
    <col min="523" max="526" width="13.42578125" style="2" customWidth="1"/>
    <col min="527" max="527" width="12.7109375" style="2" customWidth="1"/>
    <col min="528" max="768" width="9.140625" style="2"/>
    <col min="769" max="769" width="4" style="2" bestFit="1" customWidth="1"/>
    <col min="770" max="770" width="19.5703125" style="2" customWidth="1"/>
    <col min="771" max="771" width="17" style="2" bestFit="1" customWidth="1"/>
    <col min="772" max="772" width="17" style="2" customWidth="1"/>
    <col min="773" max="776" width="13.42578125" style="2" customWidth="1"/>
    <col min="777" max="777" width="11.5703125" style="2" customWidth="1"/>
    <col min="778" max="778" width="2.5703125" style="2" customWidth="1"/>
    <col min="779" max="782" width="13.42578125" style="2" customWidth="1"/>
    <col min="783" max="783" width="12.7109375" style="2" customWidth="1"/>
    <col min="784" max="1024" width="9.140625" style="2"/>
    <col min="1025" max="1025" width="4" style="2" bestFit="1" customWidth="1"/>
    <col min="1026" max="1026" width="19.5703125" style="2" customWidth="1"/>
    <col min="1027" max="1027" width="17" style="2" bestFit="1" customWidth="1"/>
    <col min="1028" max="1028" width="17" style="2" customWidth="1"/>
    <col min="1029" max="1032" width="13.42578125" style="2" customWidth="1"/>
    <col min="1033" max="1033" width="11.5703125" style="2" customWidth="1"/>
    <col min="1034" max="1034" width="2.5703125" style="2" customWidth="1"/>
    <col min="1035" max="1038" width="13.42578125" style="2" customWidth="1"/>
    <col min="1039" max="1039" width="12.7109375" style="2" customWidth="1"/>
    <col min="1040" max="1280" width="9.140625" style="2"/>
    <col min="1281" max="1281" width="4" style="2" bestFit="1" customWidth="1"/>
    <col min="1282" max="1282" width="19.5703125" style="2" customWidth="1"/>
    <col min="1283" max="1283" width="17" style="2" bestFit="1" customWidth="1"/>
    <col min="1284" max="1284" width="17" style="2" customWidth="1"/>
    <col min="1285" max="1288" width="13.42578125" style="2" customWidth="1"/>
    <col min="1289" max="1289" width="11.5703125" style="2" customWidth="1"/>
    <col min="1290" max="1290" width="2.5703125" style="2" customWidth="1"/>
    <col min="1291" max="1294" width="13.42578125" style="2" customWidth="1"/>
    <col min="1295" max="1295" width="12.7109375" style="2" customWidth="1"/>
    <col min="1296" max="1536" width="9.140625" style="2"/>
    <col min="1537" max="1537" width="4" style="2" bestFit="1" customWidth="1"/>
    <col min="1538" max="1538" width="19.5703125" style="2" customWidth="1"/>
    <col min="1539" max="1539" width="17" style="2" bestFit="1" customWidth="1"/>
    <col min="1540" max="1540" width="17" style="2" customWidth="1"/>
    <col min="1541" max="1544" width="13.42578125" style="2" customWidth="1"/>
    <col min="1545" max="1545" width="11.5703125" style="2" customWidth="1"/>
    <col min="1546" max="1546" width="2.5703125" style="2" customWidth="1"/>
    <col min="1547" max="1550" width="13.42578125" style="2" customWidth="1"/>
    <col min="1551" max="1551" width="12.7109375" style="2" customWidth="1"/>
    <col min="1552" max="1792" width="9.140625" style="2"/>
    <col min="1793" max="1793" width="4" style="2" bestFit="1" customWidth="1"/>
    <col min="1794" max="1794" width="19.5703125" style="2" customWidth="1"/>
    <col min="1795" max="1795" width="17" style="2" bestFit="1" customWidth="1"/>
    <col min="1796" max="1796" width="17" style="2" customWidth="1"/>
    <col min="1797" max="1800" width="13.42578125" style="2" customWidth="1"/>
    <col min="1801" max="1801" width="11.5703125" style="2" customWidth="1"/>
    <col min="1802" max="1802" width="2.5703125" style="2" customWidth="1"/>
    <col min="1803" max="1806" width="13.42578125" style="2" customWidth="1"/>
    <col min="1807" max="1807" width="12.7109375" style="2" customWidth="1"/>
    <col min="1808" max="2048" width="9.140625" style="2"/>
    <col min="2049" max="2049" width="4" style="2" bestFit="1" customWidth="1"/>
    <col min="2050" max="2050" width="19.5703125" style="2" customWidth="1"/>
    <col min="2051" max="2051" width="17" style="2" bestFit="1" customWidth="1"/>
    <col min="2052" max="2052" width="17" style="2" customWidth="1"/>
    <col min="2053" max="2056" width="13.42578125" style="2" customWidth="1"/>
    <col min="2057" max="2057" width="11.5703125" style="2" customWidth="1"/>
    <col min="2058" max="2058" width="2.5703125" style="2" customWidth="1"/>
    <col min="2059" max="2062" width="13.42578125" style="2" customWidth="1"/>
    <col min="2063" max="2063" width="12.7109375" style="2" customWidth="1"/>
    <col min="2064" max="2304" width="9.140625" style="2"/>
    <col min="2305" max="2305" width="4" style="2" bestFit="1" customWidth="1"/>
    <col min="2306" max="2306" width="19.5703125" style="2" customWidth="1"/>
    <col min="2307" max="2307" width="17" style="2" bestFit="1" customWidth="1"/>
    <col min="2308" max="2308" width="17" style="2" customWidth="1"/>
    <col min="2309" max="2312" width="13.42578125" style="2" customWidth="1"/>
    <col min="2313" max="2313" width="11.5703125" style="2" customWidth="1"/>
    <col min="2314" max="2314" width="2.5703125" style="2" customWidth="1"/>
    <col min="2315" max="2318" width="13.42578125" style="2" customWidth="1"/>
    <col min="2319" max="2319" width="12.7109375" style="2" customWidth="1"/>
    <col min="2320" max="2560" width="9.140625" style="2"/>
    <col min="2561" max="2561" width="4" style="2" bestFit="1" customWidth="1"/>
    <col min="2562" max="2562" width="19.5703125" style="2" customWidth="1"/>
    <col min="2563" max="2563" width="17" style="2" bestFit="1" customWidth="1"/>
    <col min="2564" max="2564" width="17" style="2" customWidth="1"/>
    <col min="2565" max="2568" width="13.42578125" style="2" customWidth="1"/>
    <col min="2569" max="2569" width="11.5703125" style="2" customWidth="1"/>
    <col min="2570" max="2570" width="2.5703125" style="2" customWidth="1"/>
    <col min="2571" max="2574" width="13.42578125" style="2" customWidth="1"/>
    <col min="2575" max="2575" width="12.7109375" style="2" customWidth="1"/>
    <col min="2576" max="2816" width="9.140625" style="2"/>
    <col min="2817" max="2817" width="4" style="2" bestFit="1" customWidth="1"/>
    <col min="2818" max="2818" width="19.5703125" style="2" customWidth="1"/>
    <col min="2819" max="2819" width="17" style="2" bestFit="1" customWidth="1"/>
    <col min="2820" max="2820" width="17" style="2" customWidth="1"/>
    <col min="2821" max="2824" width="13.42578125" style="2" customWidth="1"/>
    <col min="2825" max="2825" width="11.5703125" style="2" customWidth="1"/>
    <col min="2826" max="2826" width="2.5703125" style="2" customWidth="1"/>
    <col min="2827" max="2830" width="13.42578125" style="2" customWidth="1"/>
    <col min="2831" max="2831" width="12.7109375" style="2" customWidth="1"/>
    <col min="2832" max="3072" width="9.140625" style="2"/>
    <col min="3073" max="3073" width="4" style="2" bestFit="1" customWidth="1"/>
    <col min="3074" max="3074" width="19.5703125" style="2" customWidth="1"/>
    <col min="3075" max="3075" width="17" style="2" bestFit="1" customWidth="1"/>
    <col min="3076" max="3076" width="17" style="2" customWidth="1"/>
    <col min="3077" max="3080" width="13.42578125" style="2" customWidth="1"/>
    <col min="3081" max="3081" width="11.5703125" style="2" customWidth="1"/>
    <col min="3082" max="3082" width="2.5703125" style="2" customWidth="1"/>
    <col min="3083" max="3086" width="13.42578125" style="2" customWidth="1"/>
    <col min="3087" max="3087" width="12.7109375" style="2" customWidth="1"/>
    <col min="3088" max="3328" width="9.140625" style="2"/>
    <col min="3329" max="3329" width="4" style="2" bestFit="1" customWidth="1"/>
    <col min="3330" max="3330" width="19.5703125" style="2" customWidth="1"/>
    <col min="3331" max="3331" width="17" style="2" bestFit="1" customWidth="1"/>
    <col min="3332" max="3332" width="17" style="2" customWidth="1"/>
    <col min="3333" max="3336" width="13.42578125" style="2" customWidth="1"/>
    <col min="3337" max="3337" width="11.5703125" style="2" customWidth="1"/>
    <col min="3338" max="3338" width="2.5703125" style="2" customWidth="1"/>
    <col min="3339" max="3342" width="13.42578125" style="2" customWidth="1"/>
    <col min="3343" max="3343" width="12.7109375" style="2" customWidth="1"/>
    <col min="3344" max="3584" width="9.140625" style="2"/>
    <col min="3585" max="3585" width="4" style="2" bestFit="1" customWidth="1"/>
    <col min="3586" max="3586" width="19.5703125" style="2" customWidth="1"/>
    <col min="3587" max="3587" width="17" style="2" bestFit="1" customWidth="1"/>
    <col min="3588" max="3588" width="17" style="2" customWidth="1"/>
    <col min="3589" max="3592" width="13.42578125" style="2" customWidth="1"/>
    <col min="3593" max="3593" width="11.5703125" style="2" customWidth="1"/>
    <col min="3594" max="3594" width="2.5703125" style="2" customWidth="1"/>
    <col min="3595" max="3598" width="13.42578125" style="2" customWidth="1"/>
    <col min="3599" max="3599" width="12.7109375" style="2" customWidth="1"/>
    <col min="3600" max="3840" width="9.140625" style="2"/>
    <col min="3841" max="3841" width="4" style="2" bestFit="1" customWidth="1"/>
    <col min="3842" max="3842" width="19.5703125" style="2" customWidth="1"/>
    <col min="3843" max="3843" width="17" style="2" bestFit="1" customWidth="1"/>
    <col min="3844" max="3844" width="17" style="2" customWidth="1"/>
    <col min="3845" max="3848" width="13.42578125" style="2" customWidth="1"/>
    <col min="3849" max="3849" width="11.5703125" style="2" customWidth="1"/>
    <col min="3850" max="3850" width="2.5703125" style="2" customWidth="1"/>
    <col min="3851" max="3854" width="13.42578125" style="2" customWidth="1"/>
    <col min="3855" max="3855" width="12.7109375" style="2" customWidth="1"/>
    <col min="3856" max="4096" width="9.140625" style="2"/>
    <col min="4097" max="4097" width="4" style="2" bestFit="1" customWidth="1"/>
    <col min="4098" max="4098" width="19.5703125" style="2" customWidth="1"/>
    <col min="4099" max="4099" width="17" style="2" bestFit="1" customWidth="1"/>
    <col min="4100" max="4100" width="17" style="2" customWidth="1"/>
    <col min="4101" max="4104" width="13.42578125" style="2" customWidth="1"/>
    <col min="4105" max="4105" width="11.5703125" style="2" customWidth="1"/>
    <col min="4106" max="4106" width="2.5703125" style="2" customWidth="1"/>
    <col min="4107" max="4110" width="13.42578125" style="2" customWidth="1"/>
    <col min="4111" max="4111" width="12.7109375" style="2" customWidth="1"/>
    <col min="4112" max="4352" width="9.140625" style="2"/>
    <col min="4353" max="4353" width="4" style="2" bestFit="1" customWidth="1"/>
    <col min="4354" max="4354" width="19.5703125" style="2" customWidth="1"/>
    <col min="4355" max="4355" width="17" style="2" bestFit="1" customWidth="1"/>
    <col min="4356" max="4356" width="17" style="2" customWidth="1"/>
    <col min="4357" max="4360" width="13.42578125" style="2" customWidth="1"/>
    <col min="4361" max="4361" width="11.5703125" style="2" customWidth="1"/>
    <col min="4362" max="4362" width="2.5703125" style="2" customWidth="1"/>
    <col min="4363" max="4366" width="13.42578125" style="2" customWidth="1"/>
    <col min="4367" max="4367" width="12.7109375" style="2" customWidth="1"/>
    <col min="4368" max="4608" width="9.140625" style="2"/>
    <col min="4609" max="4609" width="4" style="2" bestFit="1" customWidth="1"/>
    <col min="4610" max="4610" width="19.5703125" style="2" customWidth="1"/>
    <col min="4611" max="4611" width="17" style="2" bestFit="1" customWidth="1"/>
    <col min="4612" max="4612" width="17" style="2" customWidth="1"/>
    <col min="4613" max="4616" width="13.42578125" style="2" customWidth="1"/>
    <col min="4617" max="4617" width="11.5703125" style="2" customWidth="1"/>
    <col min="4618" max="4618" width="2.5703125" style="2" customWidth="1"/>
    <col min="4619" max="4622" width="13.42578125" style="2" customWidth="1"/>
    <col min="4623" max="4623" width="12.7109375" style="2" customWidth="1"/>
    <col min="4624" max="4864" width="9.140625" style="2"/>
    <col min="4865" max="4865" width="4" style="2" bestFit="1" customWidth="1"/>
    <col min="4866" max="4866" width="19.5703125" style="2" customWidth="1"/>
    <col min="4867" max="4867" width="17" style="2" bestFit="1" customWidth="1"/>
    <col min="4868" max="4868" width="17" style="2" customWidth="1"/>
    <col min="4869" max="4872" width="13.42578125" style="2" customWidth="1"/>
    <col min="4873" max="4873" width="11.5703125" style="2" customWidth="1"/>
    <col min="4874" max="4874" width="2.5703125" style="2" customWidth="1"/>
    <col min="4875" max="4878" width="13.42578125" style="2" customWidth="1"/>
    <col min="4879" max="4879" width="12.7109375" style="2" customWidth="1"/>
    <col min="4880" max="5120" width="9.140625" style="2"/>
    <col min="5121" max="5121" width="4" style="2" bestFit="1" customWidth="1"/>
    <col min="5122" max="5122" width="19.5703125" style="2" customWidth="1"/>
    <col min="5123" max="5123" width="17" style="2" bestFit="1" customWidth="1"/>
    <col min="5124" max="5124" width="17" style="2" customWidth="1"/>
    <col min="5125" max="5128" width="13.42578125" style="2" customWidth="1"/>
    <col min="5129" max="5129" width="11.5703125" style="2" customWidth="1"/>
    <col min="5130" max="5130" width="2.5703125" style="2" customWidth="1"/>
    <col min="5131" max="5134" width="13.42578125" style="2" customWidth="1"/>
    <col min="5135" max="5135" width="12.7109375" style="2" customWidth="1"/>
    <col min="5136" max="5376" width="9.140625" style="2"/>
    <col min="5377" max="5377" width="4" style="2" bestFit="1" customWidth="1"/>
    <col min="5378" max="5378" width="19.5703125" style="2" customWidth="1"/>
    <col min="5379" max="5379" width="17" style="2" bestFit="1" customWidth="1"/>
    <col min="5380" max="5380" width="17" style="2" customWidth="1"/>
    <col min="5381" max="5384" width="13.42578125" style="2" customWidth="1"/>
    <col min="5385" max="5385" width="11.5703125" style="2" customWidth="1"/>
    <col min="5386" max="5386" width="2.5703125" style="2" customWidth="1"/>
    <col min="5387" max="5390" width="13.42578125" style="2" customWidth="1"/>
    <col min="5391" max="5391" width="12.7109375" style="2" customWidth="1"/>
    <col min="5392" max="5632" width="9.140625" style="2"/>
    <col min="5633" max="5633" width="4" style="2" bestFit="1" customWidth="1"/>
    <col min="5634" max="5634" width="19.5703125" style="2" customWidth="1"/>
    <col min="5635" max="5635" width="17" style="2" bestFit="1" customWidth="1"/>
    <col min="5636" max="5636" width="17" style="2" customWidth="1"/>
    <col min="5637" max="5640" width="13.42578125" style="2" customWidth="1"/>
    <col min="5641" max="5641" width="11.5703125" style="2" customWidth="1"/>
    <col min="5642" max="5642" width="2.5703125" style="2" customWidth="1"/>
    <col min="5643" max="5646" width="13.42578125" style="2" customWidth="1"/>
    <col min="5647" max="5647" width="12.7109375" style="2" customWidth="1"/>
    <col min="5648" max="5888" width="9.140625" style="2"/>
    <col min="5889" max="5889" width="4" style="2" bestFit="1" customWidth="1"/>
    <col min="5890" max="5890" width="19.5703125" style="2" customWidth="1"/>
    <col min="5891" max="5891" width="17" style="2" bestFit="1" customWidth="1"/>
    <col min="5892" max="5892" width="17" style="2" customWidth="1"/>
    <col min="5893" max="5896" width="13.42578125" style="2" customWidth="1"/>
    <col min="5897" max="5897" width="11.5703125" style="2" customWidth="1"/>
    <col min="5898" max="5898" width="2.5703125" style="2" customWidth="1"/>
    <col min="5899" max="5902" width="13.42578125" style="2" customWidth="1"/>
    <col min="5903" max="5903" width="12.7109375" style="2" customWidth="1"/>
    <col min="5904" max="6144" width="9.140625" style="2"/>
    <col min="6145" max="6145" width="4" style="2" bestFit="1" customWidth="1"/>
    <col min="6146" max="6146" width="19.5703125" style="2" customWidth="1"/>
    <col min="6147" max="6147" width="17" style="2" bestFit="1" customWidth="1"/>
    <col min="6148" max="6148" width="17" style="2" customWidth="1"/>
    <col min="6149" max="6152" width="13.42578125" style="2" customWidth="1"/>
    <col min="6153" max="6153" width="11.5703125" style="2" customWidth="1"/>
    <col min="6154" max="6154" width="2.5703125" style="2" customWidth="1"/>
    <col min="6155" max="6158" width="13.42578125" style="2" customWidth="1"/>
    <col min="6159" max="6159" width="12.7109375" style="2" customWidth="1"/>
    <col min="6160" max="6400" width="9.140625" style="2"/>
    <col min="6401" max="6401" width="4" style="2" bestFit="1" customWidth="1"/>
    <col min="6402" max="6402" width="19.5703125" style="2" customWidth="1"/>
    <col min="6403" max="6403" width="17" style="2" bestFit="1" customWidth="1"/>
    <col min="6404" max="6404" width="17" style="2" customWidth="1"/>
    <col min="6405" max="6408" width="13.42578125" style="2" customWidth="1"/>
    <col min="6409" max="6409" width="11.5703125" style="2" customWidth="1"/>
    <col min="6410" max="6410" width="2.5703125" style="2" customWidth="1"/>
    <col min="6411" max="6414" width="13.42578125" style="2" customWidth="1"/>
    <col min="6415" max="6415" width="12.7109375" style="2" customWidth="1"/>
    <col min="6416" max="6656" width="9.140625" style="2"/>
    <col min="6657" max="6657" width="4" style="2" bestFit="1" customWidth="1"/>
    <col min="6658" max="6658" width="19.5703125" style="2" customWidth="1"/>
    <col min="6659" max="6659" width="17" style="2" bestFit="1" customWidth="1"/>
    <col min="6660" max="6660" width="17" style="2" customWidth="1"/>
    <col min="6661" max="6664" width="13.42578125" style="2" customWidth="1"/>
    <col min="6665" max="6665" width="11.5703125" style="2" customWidth="1"/>
    <col min="6666" max="6666" width="2.5703125" style="2" customWidth="1"/>
    <col min="6667" max="6670" width="13.42578125" style="2" customWidth="1"/>
    <col min="6671" max="6671" width="12.7109375" style="2" customWidth="1"/>
    <col min="6672" max="6912" width="9.140625" style="2"/>
    <col min="6913" max="6913" width="4" style="2" bestFit="1" customWidth="1"/>
    <col min="6914" max="6914" width="19.5703125" style="2" customWidth="1"/>
    <col min="6915" max="6915" width="17" style="2" bestFit="1" customWidth="1"/>
    <col min="6916" max="6916" width="17" style="2" customWidth="1"/>
    <col min="6917" max="6920" width="13.42578125" style="2" customWidth="1"/>
    <col min="6921" max="6921" width="11.5703125" style="2" customWidth="1"/>
    <col min="6922" max="6922" width="2.5703125" style="2" customWidth="1"/>
    <col min="6923" max="6926" width="13.42578125" style="2" customWidth="1"/>
    <col min="6927" max="6927" width="12.7109375" style="2" customWidth="1"/>
    <col min="6928" max="7168" width="9.140625" style="2"/>
    <col min="7169" max="7169" width="4" style="2" bestFit="1" customWidth="1"/>
    <col min="7170" max="7170" width="19.5703125" style="2" customWidth="1"/>
    <col min="7171" max="7171" width="17" style="2" bestFit="1" customWidth="1"/>
    <col min="7172" max="7172" width="17" style="2" customWidth="1"/>
    <col min="7173" max="7176" width="13.42578125" style="2" customWidth="1"/>
    <col min="7177" max="7177" width="11.5703125" style="2" customWidth="1"/>
    <col min="7178" max="7178" width="2.5703125" style="2" customWidth="1"/>
    <col min="7179" max="7182" width="13.42578125" style="2" customWidth="1"/>
    <col min="7183" max="7183" width="12.7109375" style="2" customWidth="1"/>
    <col min="7184" max="7424" width="9.140625" style="2"/>
    <col min="7425" max="7425" width="4" style="2" bestFit="1" customWidth="1"/>
    <col min="7426" max="7426" width="19.5703125" style="2" customWidth="1"/>
    <col min="7427" max="7427" width="17" style="2" bestFit="1" customWidth="1"/>
    <col min="7428" max="7428" width="17" style="2" customWidth="1"/>
    <col min="7429" max="7432" width="13.42578125" style="2" customWidth="1"/>
    <col min="7433" max="7433" width="11.5703125" style="2" customWidth="1"/>
    <col min="7434" max="7434" width="2.5703125" style="2" customWidth="1"/>
    <col min="7435" max="7438" width="13.42578125" style="2" customWidth="1"/>
    <col min="7439" max="7439" width="12.7109375" style="2" customWidth="1"/>
    <col min="7440" max="7680" width="9.140625" style="2"/>
    <col min="7681" max="7681" width="4" style="2" bestFit="1" customWidth="1"/>
    <col min="7682" max="7682" width="19.5703125" style="2" customWidth="1"/>
    <col min="7683" max="7683" width="17" style="2" bestFit="1" customWidth="1"/>
    <col min="7684" max="7684" width="17" style="2" customWidth="1"/>
    <col min="7685" max="7688" width="13.42578125" style="2" customWidth="1"/>
    <col min="7689" max="7689" width="11.5703125" style="2" customWidth="1"/>
    <col min="7690" max="7690" width="2.5703125" style="2" customWidth="1"/>
    <col min="7691" max="7694" width="13.42578125" style="2" customWidth="1"/>
    <col min="7695" max="7695" width="12.7109375" style="2" customWidth="1"/>
    <col min="7696" max="7936" width="9.140625" style="2"/>
    <col min="7937" max="7937" width="4" style="2" bestFit="1" customWidth="1"/>
    <col min="7938" max="7938" width="19.5703125" style="2" customWidth="1"/>
    <col min="7939" max="7939" width="17" style="2" bestFit="1" customWidth="1"/>
    <col min="7940" max="7940" width="17" style="2" customWidth="1"/>
    <col min="7941" max="7944" width="13.42578125" style="2" customWidth="1"/>
    <col min="7945" max="7945" width="11.5703125" style="2" customWidth="1"/>
    <col min="7946" max="7946" width="2.5703125" style="2" customWidth="1"/>
    <col min="7947" max="7950" width="13.42578125" style="2" customWidth="1"/>
    <col min="7951" max="7951" width="12.7109375" style="2" customWidth="1"/>
    <col min="7952" max="8192" width="9.140625" style="2"/>
    <col min="8193" max="8193" width="4" style="2" bestFit="1" customWidth="1"/>
    <col min="8194" max="8194" width="19.5703125" style="2" customWidth="1"/>
    <col min="8195" max="8195" width="17" style="2" bestFit="1" customWidth="1"/>
    <col min="8196" max="8196" width="17" style="2" customWidth="1"/>
    <col min="8197" max="8200" width="13.42578125" style="2" customWidth="1"/>
    <col min="8201" max="8201" width="11.5703125" style="2" customWidth="1"/>
    <col min="8202" max="8202" width="2.5703125" style="2" customWidth="1"/>
    <col min="8203" max="8206" width="13.42578125" style="2" customWidth="1"/>
    <col min="8207" max="8207" width="12.7109375" style="2" customWidth="1"/>
    <col min="8208" max="8448" width="9.140625" style="2"/>
    <col min="8449" max="8449" width="4" style="2" bestFit="1" customWidth="1"/>
    <col min="8450" max="8450" width="19.5703125" style="2" customWidth="1"/>
    <col min="8451" max="8451" width="17" style="2" bestFit="1" customWidth="1"/>
    <col min="8452" max="8452" width="17" style="2" customWidth="1"/>
    <col min="8453" max="8456" width="13.42578125" style="2" customWidth="1"/>
    <col min="8457" max="8457" width="11.5703125" style="2" customWidth="1"/>
    <col min="8458" max="8458" width="2.5703125" style="2" customWidth="1"/>
    <col min="8459" max="8462" width="13.42578125" style="2" customWidth="1"/>
    <col min="8463" max="8463" width="12.7109375" style="2" customWidth="1"/>
    <col min="8464" max="8704" width="9.140625" style="2"/>
    <col min="8705" max="8705" width="4" style="2" bestFit="1" customWidth="1"/>
    <col min="8706" max="8706" width="19.5703125" style="2" customWidth="1"/>
    <col min="8707" max="8707" width="17" style="2" bestFit="1" customWidth="1"/>
    <col min="8708" max="8708" width="17" style="2" customWidth="1"/>
    <col min="8709" max="8712" width="13.42578125" style="2" customWidth="1"/>
    <col min="8713" max="8713" width="11.5703125" style="2" customWidth="1"/>
    <col min="8714" max="8714" width="2.5703125" style="2" customWidth="1"/>
    <col min="8715" max="8718" width="13.42578125" style="2" customWidth="1"/>
    <col min="8719" max="8719" width="12.7109375" style="2" customWidth="1"/>
    <col min="8720" max="8960" width="9.140625" style="2"/>
    <col min="8961" max="8961" width="4" style="2" bestFit="1" customWidth="1"/>
    <col min="8962" max="8962" width="19.5703125" style="2" customWidth="1"/>
    <col min="8963" max="8963" width="17" style="2" bestFit="1" customWidth="1"/>
    <col min="8964" max="8964" width="17" style="2" customWidth="1"/>
    <col min="8965" max="8968" width="13.42578125" style="2" customWidth="1"/>
    <col min="8969" max="8969" width="11.5703125" style="2" customWidth="1"/>
    <col min="8970" max="8970" width="2.5703125" style="2" customWidth="1"/>
    <col min="8971" max="8974" width="13.42578125" style="2" customWidth="1"/>
    <col min="8975" max="8975" width="12.7109375" style="2" customWidth="1"/>
    <col min="8976" max="9216" width="9.140625" style="2"/>
    <col min="9217" max="9217" width="4" style="2" bestFit="1" customWidth="1"/>
    <col min="9218" max="9218" width="19.5703125" style="2" customWidth="1"/>
    <col min="9219" max="9219" width="17" style="2" bestFit="1" customWidth="1"/>
    <col min="9220" max="9220" width="17" style="2" customWidth="1"/>
    <col min="9221" max="9224" width="13.42578125" style="2" customWidth="1"/>
    <col min="9225" max="9225" width="11.5703125" style="2" customWidth="1"/>
    <col min="9226" max="9226" width="2.5703125" style="2" customWidth="1"/>
    <col min="9227" max="9230" width="13.42578125" style="2" customWidth="1"/>
    <col min="9231" max="9231" width="12.7109375" style="2" customWidth="1"/>
    <col min="9232" max="9472" width="9.140625" style="2"/>
    <col min="9473" max="9473" width="4" style="2" bestFit="1" customWidth="1"/>
    <col min="9474" max="9474" width="19.5703125" style="2" customWidth="1"/>
    <col min="9475" max="9475" width="17" style="2" bestFit="1" customWidth="1"/>
    <col min="9476" max="9476" width="17" style="2" customWidth="1"/>
    <col min="9477" max="9480" width="13.42578125" style="2" customWidth="1"/>
    <col min="9481" max="9481" width="11.5703125" style="2" customWidth="1"/>
    <col min="9482" max="9482" width="2.5703125" style="2" customWidth="1"/>
    <col min="9483" max="9486" width="13.42578125" style="2" customWidth="1"/>
    <col min="9487" max="9487" width="12.7109375" style="2" customWidth="1"/>
    <col min="9488" max="9728" width="9.140625" style="2"/>
    <col min="9729" max="9729" width="4" style="2" bestFit="1" customWidth="1"/>
    <col min="9730" max="9730" width="19.5703125" style="2" customWidth="1"/>
    <col min="9731" max="9731" width="17" style="2" bestFit="1" customWidth="1"/>
    <col min="9732" max="9732" width="17" style="2" customWidth="1"/>
    <col min="9733" max="9736" width="13.42578125" style="2" customWidth="1"/>
    <col min="9737" max="9737" width="11.5703125" style="2" customWidth="1"/>
    <col min="9738" max="9738" width="2.5703125" style="2" customWidth="1"/>
    <col min="9739" max="9742" width="13.42578125" style="2" customWidth="1"/>
    <col min="9743" max="9743" width="12.7109375" style="2" customWidth="1"/>
    <col min="9744" max="9984" width="9.140625" style="2"/>
    <col min="9985" max="9985" width="4" style="2" bestFit="1" customWidth="1"/>
    <col min="9986" max="9986" width="19.5703125" style="2" customWidth="1"/>
    <col min="9987" max="9987" width="17" style="2" bestFit="1" customWidth="1"/>
    <col min="9988" max="9988" width="17" style="2" customWidth="1"/>
    <col min="9989" max="9992" width="13.42578125" style="2" customWidth="1"/>
    <col min="9993" max="9993" width="11.5703125" style="2" customWidth="1"/>
    <col min="9994" max="9994" width="2.5703125" style="2" customWidth="1"/>
    <col min="9995" max="9998" width="13.42578125" style="2" customWidth="1"/>
    <col min="9999" max="9999" width="12.7109375" style="2" customWidth="1"/>
    <col min="10000" max="10240" width="9.140625" style="2"/>
    <col min="10241" max="10241" width="4" style="2" bestFit="1" customWidth="1"/>
    <col min="10242" max="10242" width="19.5703125" style="2" customWidth="1"/>
    <col min="10243" max="10243" width="17" style="2" bestFit="1" customWidth="1"/>
    <col min="10244" max="10244" width="17" style="2" customWidth="1"/>
    <col min="10245" max="10248" width="13.42578125" style="2" customWidth="1"/>
    <col min="10249" max="10249" width="11.5703125" style="2" customWidth="1"/>
    <col min="10250" max="10250" width="2.5703125" style="2" customWidth="1"/>
    <col min="10251" max="10254" width="13.42578125" style="2" customWidth="1"/>
    <col min="10255" max="10255" width="12.7109375" style="2" customWidth="1"/>
    <col min="10256" max="10496" width="9.140625" style="2"/>
    <col min="10497" max="10497" width="4" style="2" bestFit="1" customWidth="1"/>
    <col min="10498" max="10498" width="19.5703125" style="2" customWidth="1"/>
    <col min="10499" max="10499" width="17" style="2" bestFit="1" customWidth="1"/>
    <col min="10500" max="10500" width="17" style="2" customWidth="1"/>
    <col min="10501" max="10504" width="13.42578125" style="2" customWidth="1"/>
    <col min="10505" max="10505" width="11.5703125" style="2" customWidth="1"/>
    <col min="10506" max="10506" width="2.5703125" style="2" customWidth="1"/>
    <col min="10507" max="10510" width="13.42578125" style="2" customWidth="1"/>
    <col min="10511" max="10511" width="12.7109375" style="2" customWidth="1"/>
    <col min="10512" max="10752" width="9.140625" style="2"/>
    <col min="10753" max="10753" width="4" style="2" bestFit="1" customWidth="1"/>
    <col min="10754" max="10754" width="19.5703125" style="2" customWidth="1"/>
    <col min="10755" max="10755" width="17" style="2" bestFit="1" customWidth="1"/>
    <col min="10756" max="10756" width="17" style="2" customWidth="1"/>
    <col min="10757" max="10760" width="13.42578125" style="2" customWidth="1"/>
    <col min="10761" max="10761" width="11.5703125" style="2" customWidth="1"/>
    <col min="10762" max="10762" width="2.5703125" style="2" customWidth="1"/>
    <col min="10763" max="10766" width="13.42578125" style="2" customWidth="1"/>
    <col min="10767" max="10767" width="12.7109375" style="2" customWidth="1"/>
    <col min="10768" max="11008" width="9.140625" style="2"/>
    <col min="11009" max="11009" width="4" style="2" bestFit="1" customWidth="1"/>
    <col min="11010" max="11010" width="19.5703125" style="2" customWidth="1"/>
    <col min="11011" max="11011" width="17" style="2" bestFit="1" customWidth="1"/>
    <col min="11012" max="11012" width="17" style="2" customWidth="1"/>
    <col min="11013" max="11016" width="13.42578125" style="2" customWidth="1"/>
    <col min="11017" max="11017" width="11.5703125" style="2" customWidth="1"/>
    <col min="11018" max="11018" width="2.5703125" style="2" customWidth="1"/>
    <col min="11019" max="11022" width="13.42578125" style="2" customWidth="1"/>
    <col min="11023" max="11023" width="12.7109375" style="2" customWidth="1"/>
    <col min="11024" max="11264" width="9.140625" style="2"/>
    <col min="11265" max="11265" width="4" style="2" bestFit="1" customWidth="1"/>
    <col min="11266" max="11266" width="19.5703125" style="2" customWidth="1"/>
    <col min="11267" max="11267" width="17" style="2" bestFit="1" customWidth="1"/>
    <col min="11268" max="11268" width="17" style="2" customWidth="1"/>
    <col min="11269" max="11272" width="13.42578125" style="2" customWidth="1"/>
    <col min="11273" max="11273" width="11.5703125" style="2" customWidth="1"/>
    <col min="11274" max="11274" width="2.5703125" style="2" customWidth="1"/>
    <col min="11275" max="11278" width="13.42578125" style="2" customWidth="1"/>
    <col min="11279" max="11279" width="12.7109375" style="2" customWidth="1"/>
    <col min="11280" max="11520" width="9.140625" style="2"/>
    <col min="11521" max="11521" width="4" style="2" bestFit="1" customWidth="1"/>
    <col min="11522" max="11522" width="19.5703125" style="2" customWidth="1"/>
    <col min="11523" max="11523" width="17" style="2" bestFit="1" customWidth="1"/>
    <col min="11524" max="11524" width="17" style="2" customWidth="1"/>
    <col min="11525" max="11528" width="13.42578125" style="2" customWidth="1"/>
    <col min="11529" max="11529" width="11.5703125" style="2" customWidth="1"/>
    <col min="11530" max="11530" width="2.5703125" style="2" customWidth="1"/>
    <col min="11531" max="11534" width="13.42578125" style="2" customWidth="1"/>
    <col min="11535" max="11535" width="12.7109375" style="2" customWidth="1"/>
    <col min="11536" max="11776" width="9.140625" style="2"/>
    <col min="11777" max="11777" width="4" style="2" bestFit="1" customWidth="1"/>
    <col min="11778" max="11778" width="19.5703125" style="2" customWidth="1"/>
    <col min="11779" max="11779" width="17" style="2" bestFit="1" customWidth="1"/>
    <col min="11780" max="11780" width="17" style="2" customWidth="1"/>
    <col min="11781" max="11784" width="13.42578125" style="2" customWidth="1"/>
    <col min="11785" max="11785" width="11.5703125" style="2" customWidth="1"/>
    <col min="11786" max="11786" width="2.5703125" style="2" customWidth="1"/>
    <col min="11787" max="11790" width="13.42578125" style="2" customWidth="1"/>
    <col min="11791" max="11791" width="12.7109375" style="2" customWidth="1"/>
    <col min="11792" max="12032" width="9.140625" style="2"/>
    <col min="12033" max="12033" width="4" style="2" bestFit="1" customWidth="1"/>
    <col min="12034" max="12034" width="19.5703125" style="2" customWidth="1"/>
    <col min="12035" max="12035" width="17" style="2" bestFit="1" customWidth="1"/>
    <col min="12036" max="12036" width="17" style="2" customWidth="1"/>
    <col min="12037" max="12040" width="13.42578125" style="2" customWidth="1"/>
    <col min="12041" max="12041" width="11.5703125" style="2" customWidth="1"/>
    <col min="12042" max="12042" width="2.5703125" style="2" customWidth="1"/>
    <col min="12043" max="12046" width="13.42578125" style="2" customWidth="1"/>
    <col min="12047" max="12047" width="12.7109375" style="2" customWidth="1"/>
    <col min="12048" max="12288" width="9.140625" style="2"/>
    <col min="12289" max="12289" width="4" style="2" bestFit="1" customWidth="1"/>
    <col min="12290" max="12290" width="19.5703125" style="2" customWidth="1"/>
    <col min="12291" max="12291" width="17" style="2" bestFit="1" customWidth="1"/>
    <col min="12292" max="12292" width="17" style="2" customWidth="1"/>
    <col min="12293" max="12296" width="13.42578125" style="2" customWidth="1"/>
    <col min="12297" max="12297" width="11.5703125" style="2" customWidth="1"/>
    <col min="12298" max="12298" width="2.5703125" style="2" customWidth="1"/>
    <col min="12299" max="12302" width="13.42578125" style="2" customWidth="1"/>
    <col min="12303" max="12303" width="12.7109375" style="2" customWidth="1"/>
    <col min="12304" max="12544" width="9.140625" style="2"/>
    <col min="12545" max="12545" width="4" style="2" bestFit="1" customWidth="1"/>
    <col min="12546" max="12546" width="19.5703125" style="2" customWidth="1"/>
    <col min="12547" max="12547" width="17" style="2" bestFit="1" customWidth="1"/>
    <col min="12548" max="12548" width="17" style="2" customWidth="1"/>
    <col min="12549" max="12552" width="13.42578125" style="2" customWidth="1"/>
    <col min="12553" max="12553" width="11.5703125" style="2" customWidth="1"/>
    <col min="12554" max="12554" width="2.5703125" style="2" customWidth="1"/>
    <col min="12555" max="12558" width="13.42578125" style="2" customWidth="1"/>
    <col min="12559" max="12559" width="12.7109375" style="2" customWidth="1"/>
    <col min="12560" max="12800" width="9.140625" style="2"/>
    <col min="12801" max="12801" width="4" style="2" bestFit="1" customWidth="1"/>
    <col min="12802" max="12802" width="19.5703125" style="2" customWidth="1"/>
    <col min="12803" max="12803" width="17" style="2" bestFit="1" customWidth="1"/>
    <col min="12804" max="12804" width="17" style="2" customWidth="1"/>
    <col min="12805" max="12808" width="13.42578125" style="2" customWidth="1"/>
    <col min="12809" max="12809" width="11.5703125" style="2" customWidth="1"/>
    <col min="12810" max="12810" width="2.5703125" style="2" customWidth="1"/>
    <col min="12811" max="12814" width="13.42578125" style="2" customWidth="1"/>
    <col min="12815" max="12815" width="12.7109375" style="2" customWidth="1"/>
    <col min="12816" max="13056" width="9.140625" style="2"/>
    <col min="13057" max="13057" width="4" style="2" bestFit="1" customWidth="1"/>
    <col min="13058" max="13058" width="19.5703125" style="2" customWidth="1"/>
    <col min="13059" max="13059" width="17" style="2" bestFit="1" customWidth="1"/>
    <col min="13060" max="13060" width="17" style="2" customWidth="1"/>
    <col min="13061" max="13064" width="13.42578125" style="2" customWidth="1"/>
    <col min="13065" max="13065" width="11.5703125" style="2" customWidth="1"/>
    <col min="13066" max="13066" width="2.5703125" style="2" customWidth="1"/>
    <col min="13067" max="13070" width="13.42578125" style="2" customWidth="1"/>
    <col min="13071" max="13071" width="12.7109375" style="2" customWidth="1"/>
    <col min="13072" max="13312" width="9.140625" style="2"/>
    <col min="13313" max="13313" width="4" style="2" bestFit="1" customWidth="1"/>
    <col min="13314" max="13314" width="19.5703125" style="2" customWidth="1"/>
    <col min="13315" max="13315" width="17" style="2" bestFit="1" customWidth="1"/>
    <col min="13316" max="13316" width="17" style="2" customWidth="1"/>
    <col min="13317" max="13320" width="13.42578125" style="2" customWidth="1"/>
    <col min="13321" max="13321" width="11.5703125" style="2" customWidth="1"/>
    <col min="13322" max="13322" width="2.5703125" style="2" customWidth="1"/>
    <col min="13323" max="13326" width="13.42578125" style="2" customWidth="1"/>
    <col min="13327" max="13327" width="12.7109375" style="2" customWidth="1"/>
    <col min="13328" max="13568" width="9.140625" style="2"/>
    <col min="13569" max="13569" width="4" style="2" bestFit="1" customWidth="1"/>
    <col min="13570" max="13570" width="19.5703125" style="2" customWidth="1"/>
    <col min="13571" max="13571" width="17" style="2" bestFit="1" customWidth="1"/>
    <col min="13572" max="13572" width="17" style="2" customWidth="1"/>
    <col min="13573" max="13576" width="13.42578125" style="2" customWidth="1"/>
    <col min="13577" max="13577" width="11.5703125" style="2" customWidth="1"/>
    <col min="13578" max="13578" width="2.5703125" style="2" customWidth="1"/>
    <col min="13579" max="13582" width="13.42578125" style="2" customWidth="1"/>
    <col min="13583" max="13583" width="12.7109375" style="2" customWidth="1"/>
    <col min="13584" max="13824" width="9.140625" style="2"/>
    <col min="13825" max="13825" width="4" style="2" bestFit="1" customWidth="1"/>
    <col min="13826" max="13826" width="19.5703125" style="2" customWidth="1"/>
    <col min="13827" max="13827" width="17" style="2" bestFit="1" customWidth="1"/>
    <col min="13828" max="13828" width="17" style="2" customWidth="1"/>
    <col min="13829" max="13832" width="13.42578125" style="2" customWidth="1"/>
    <col min="13833" max="13833" width="11.5703125" style="2" customWidth="1"/>
    <col min="13834" max="13834" width="2.5703125" style="2" customWidth="1"/>
    <col min="13835" max="13838" width="13.42578125" style="2" customWidth="1"/>
    <col min="13839" max="13839" width="12.7109375" style="2" customWidth="1"/>
    <col min="13840" max="14080" width="9.140625" style="2"/>
    <col min="14081" max="14081" width="4" style="2" bestFit="1" customWidth="1"/>
    <col min="14082" max="14082" width="19.5703125" style="2" customWidth="1"/>
    <col min="14083" max="14083" width="17" style="2" bestFit="1" customWidth="1"/>
    <col min="14084" max="14084" width="17" style="2" customWidth="1"/>
    <col min="14085" max="14088" width="13.42578125" style="2" customWidth="1"/>
    <col min="14089" max="14089" width="11.5703125" style="2" customWidth="1"/>
    <col min="14090" max="14090" width="2.5703125" style="2" customWidth="1"/>
    <col min="14091" max="14094" width="13.42578125" style="2" customWidth="1"/>
    <col min="14095" max="14095" width="12.7109375" style="2" customWidth="1"/>
    <col min="14096" max="14336" width="9.140625" style="2"/>
    <col min="14337" max="14337" width="4" style="2" bestFit="1" customWidth="1"/>
    <col min="14338" max="14338" width="19.5703125" style="2" customWidth="1"/>
    <col min="14339" max="14339" width="17" style="2" bestFit="1" customWidth="1"/>
    <col min="14340" max="14340" width="17" style="2" customWidth="1"/>
    <col min="14341" max="14344" width="13.42578125" style="2" customWidth="1"/>
    <col min="14345" max="14345" width="11.5703125" style="2" customWidth="1"/>
    <col min="14346" max="14346" width="2.5703125" style="2" customWidth="1"/>
    <col min="14347" max="14350" width="13.42578125" style="2" customWidth="1"/>
    <col min="14351" max="14351" width="12.7109375" style="2" customWidth="1"/>
    <col min="14352" max="14592" width="9.140625" style="2"/>
    <col min="14593" max="14593" width="4" style="2" bestFit="1" customWidth="1"/>
    <col min="14594" max="14594" width="19.5703125" style="2" customWidth="1"/>
    <col min="14595" max="14595" width="17" style="2" bestFit="1" customWidth="1"/>
    <col min="14596" max="14596" width="17" style="2" customWidth="1"/>
    <col min="14597" max="14600" width="13.42578125" style="2" customWidth="1"/>
    <col min="14601" max="14601" width="11.5703125" style="2" customWidth="1"/>
    <col min="14602" max="14602" width="2.5703125" style="2" customWidth="1"/>
    <col min="14603" max="14606" width="13.42578125" style="2" customWidth="1"/>
    <col min="14607" max="14607" width="12.7109375" style="2" customWidth="1"/>
    <col min="14608" max="14848" width="9.140625" style="2"/>
    <col min="14849" max="14849" width="4" style="2" bestFit="1" customWidth="1"/>
    <col min="14850" max="14850" width="19.5703125" style="2" customWidth="1"/>
    <col min="14851" max="14851" width="17" style="2" bestFit="1" customWidth="1"/>
    <col min="14852" max="14852" width="17" style="2" customWidth="1"/>
    <col min="14853" max="14856" width="13.42578125" style="2" customWidth="1"/>
    <col min="14857" max="14857" width="11.5703125" style="2" customWidth="1"/>
    <col min="14858" max="14858" width="2.5703125" style="2" customWidth="1"/>
    <col min="14859" max="14862" width="13.42578125" style="2" customWidth="1"/>
    <col min="14863" max="14863" width="12.7109375" style="2" customWidth="1"/>
    <col min="14864" max="15104" width="9.140625" style="2"/>
    <col min="15105" max="15105" width="4" style="2" bestFit="1" customWidth="1"/>
    <col min="15106" max="15106" width="19.5703125" style="2" customWidth="1"/>
    <col min="15107" max="15107" width="17" style="2" bestFit="1" customWidth="1"/>
    <col min="15108" max="15108" width="17" style="2" customWidth="1"/>
    <col min="15109" max="15112" width="13.42578125" style="2" customWidth="1"/>
    <col min="15113" max="15113" width="11.5703125" style="2" customWidth="1"/>
    <col min="15114" max="15114" width="2.5703125" style="2" customWidth="1"/>
    <col min="15115" max="15118" width="13.42578125" style="2" customWidth="1"/>
    <col min="15119" max="15119" width="12.7109375" style="2" customWidth="1"/>
    <col min="15120" max="15360" width="9.140625" style="2"/>
    <col min="15361" max="15361" width="4" style="2" bestFit="1" customWidth="1"/>
    <col min="15362" max="15362" width="19.5703125" style="2" customWidth="1"/>
    <col min="15363" max="15363" width="17" style="2" bestFit="1" customWidth="1"/>
    <col min="15364" max="15364" width="17" style="2" customWidth="1"/>
    <col min="15365" max="15368" width="13.42578125" style="2" customWidth="1"/>
    <col min="15369" max="15369" width="11.5703125" style="2" customWidth="1"/>
    <col min="15370" max="15370" width="2.5703125" style="2" customWidth="1"/>
    <col min="15371" max="15374" width="13.42578125" style="2" customWidth="1"/>
    <col min="15375" max="15375" width="12.7109375" style="2" customWidth="1"/>
    <col min="15376" max="15616" width="9.140625" style="2"/>
    <col min="15617" max="15617" width="4" style="2" bestFit="1" customWidth="1"/>
    <col min="15618" max="15618" width="19.5703125" style="2" customWidth="1"/>
    <col min="15619" max="15619" width="17" style="2" bestFit="1" customWidth="1"/>
    <col min="15620" max="15620" width="17" style="2" customWidth="1"/>
    <col min="15621" max="15624" width="13.42578125" style="2" customWidth="1"/>
    <col min="15625" max="15625" width="11.5703125" style="2" customWidth="1"/>
    <col min="15626" max="15626" width="2.5703125" style="2" customWidth="1"/>
    <col min="15627" max="15630" width="13.42578125" style="2" customWidth="1"/>
    <col min="15631" max="15631" width="12.7109375" style="2" customWidth="1"/>
    <col min="15632" max="15872" width="9.140625" style="2"/>
    <col min="15873" max="15873" width="4" style="2" bestFit="1" customWidth="1"/>
    <col min="15874" max="15874" width="19.5703125" style="2" customWidth="1"/>
    <col min="15875" max="15875" width="17" style="2" bestFit="1" customWidth="1"/>
    <col min="15876" max="15876" width="17" style="2" customWidth="1"/>
    <col min="15877" max="15880" width="13.42578125" style="2" customWidth="1"/>
    <col min="15881" max="15881" width="11.5703125" style="2" customWidth="1"/>
    <col min="15882" max="15882" width="2.5703125" style="2" customWidth="1"/>
    <col min="15883" max="15886" width="13.42578125" style="2" customWidth="1"/>
    <col min="15887" max="15887" width="12.7109375" style="2" customWidth="1"/>
    <col min="15888" max="16128" width="9.140625" style="2"/>
    <col min="16129" max="16129" width="4" style="2" bestFit="1" customWidth="1"/>
    <col min="16130" max="16130" width="19.5703125" style="2" customWidth="1"/>
    <col min="16131" max="16131" width="17" style="2" bestFit="1" customWidth="1"/>
    <col min="16132" max="16132" width="17" style="2" customWidth="1"/>
    <col min="16133" max="16136" width="13.42578125" style="2" customWidth="1"/>
    <col min="16137" max="16137" width="11.5703125" style="2" customWidth="1"/>
    <col min="16138" max="16138" width="2.5703125" style="2" customWidth="1"/>
    <col min="16139" max="16142" width="13.42578125" style="2" customWidth="1"/>
    <col min="16143" max="16143" width="12.7109375" style="2" customWidth="1"/>
    <col min="16144" max="16384" width="9.140625" style="2"/>
  </cols>
  <sheetData>
    <row r="1" spans="1:15" ht="89.25" customHeight="1" x14ac:dyDescent="0.2">
      <c r="A1" s="153" t="s">
        <v>1</v>
      </c>
      <c r="B1" s="154"/>
      <c r="C1" s="4" t="s">
        <v>2</v>
      </c>
      <c r="D1" s="4" t="s">
        <v>133</v>
      </c>
      <c r="E1" s="4" t="s">
        <v>4</v>
      </c>
      <c r="F1" s="4" t="s">
        <v>5</v>
      </c>
      <c r="G1" s="4" t="s">
        <v>6</v>
      </c>
      <c r="H1" s="4" t="s">
        <v>7</v>
      </c>
      <c r="I1" s="155" t="s">
        <v>134</v>
      </c>
      <c r="J1" s="156"/>
      <c r="K1" s="50" t="s">
        <v>9</v>
      </c>
      <c r="L1" s="4" t="s">
        <v>10</v>
      </c>
      <c r="M1" s="4" t="s">
        <v>11</v>
      </c>
      <c r="N1" s="50" t="s">
        <v>12</v>
      </c>
    </row>
    <row r="2" spans="1:15" x14ac:dyDescent="0.2">
      <c r="A2" s="183">
        <v>1</v>
      </c>
      <c r="B2" s="184" t="s">
        <v>13</v>
      </c>
      <c r="C2" s="83">
        <v>34906963717</v>
      </c>
      <c r="D2" s="84">
        <v>0</v>
      </c>
      <c r="E2" s="84">
        <v>101651581</v>
      </c>
      <c r="F2" s="85">
        <v>10708000</v>
      </c>
      <c r="G2" s="85">
        <v>0</v>
      </c>
      <c r="H2" s="85">
        <v>281313</v>
      </c>
      <c r="I2" s="85">
        <v>0</v>
      </c>
      <c r="J2" s="86" t="s">
        <v>135</v>
      </c>
      <c r="K2" s="185">
        <v>112640894</v>
      </c>
      <c r="L2" s="85">
        <v>0</v>
      </c>
      <c r="M2" s="85">
        <v>0</v>
      </c>
      <c r="N2" s="187">
        <v>131845894</v>
      </c>
      <c r="O2" s="52"/>
    </row>
    <row r="3" spans="1:15" x14ac:dyDescent="0.2">
      <c r="A3" s="163"/>
      <c r="B3" s="171"/>
      <c r="C3" s="81">
        <v>0</v>
      </c>
      <c r="D3" s="87">
        <v>36887659192</v>
      </c>
      <c r="E3" s="87">
        <v>0</v>
      </c>
      <c r="F3" s="81">
        <v>0</v>
      </c>
      <c r="G3" s="81">
        <v>0</v>
      </c>
      <c r="H3" s="81">
        <v>0</v>
      </c>
      <c r="I3" s="81">
        <v>0</v>
      </c>
      <c r="J3" s="88"/>
      <c r="K3" s="186"/>
      <c r="L3" s="81">
        <v>12691927</v>
      </c>
      <c r="M3" s="81">
        <v>0</v>
      </c>
      <c r="N3" s="188"/>
      <c r="O3" s="52"/>
    </row>
    <row r="4" spans="1:15" x14ac:dyDescent="0.2">
      <c r="A4" s="164"/>
      <c r="B4" s="172"/>
      <c r="C4" s="81"/>
      <c r="D4" s="87">
        <v>35485434421</v>
      </c>
      <c r="E4" s="87"/>
      <c r="F4" s="81">
        <v>0</v>
      </c>
      <c r="G4" s="81"/>
      <c r="H4" s="81"/>
      <c r="I4" s="81"/>
      <c r="J4" s="88"/>
      <c r="K4" s="168"/>
      <c r="L4" s="81">
        <v>6513073</v>
      </c>
      <c r="M4" s="81"/>
      <c r="N4" s="174"/>
      <c r="O4" s="52"/>
    </row>
    <row r="5" spans="1:15" x14ac:dyDescent="0.2">
      <c r="A5" s="163">
        <v>2</v>
      </c>
      <c r="B5" s="171" t="s">
        <v>14</v>
      </c>
      <c r="C5" s="81">
        <v>38005140218</v>
      </c>
      <c r="D5" s="87">
        <v>0</v>
      </c>
      <c r="E5" s="89">
        <v>0</v>
      </c>
      <c r="F5" s="81">
        <v>0</v>
      </c>
      <c r="G5" s="81">
        <v>0</v>
      </c>
      <c r="H5" s="81">
        <v>496212</v>
      </c>
      <c r="I5" s="81">
        <v>0</v>
      </c>
      <c r="J5" s="88" t="s">
        <v>135</v>
      </c>
      <c r="K5" s="167">
        <v>14496212</v>
      </c>
      <c r="L5" s="81">
        <v>0</v>
      </c>
      <c r="M5" s="81">
        <v>0</v>
      </c>
      <c r="N5" s="173">
        <v>61448502</v>
      </c>
    </row>
    <row r="6" spans="1:15" x14ac:dyDescent="0.2">
      <c r="A6" s="163"/>
      <c r="B6" s="171">
        <v>0</v>
      </c>
      <c r="C6" s="81">
        <v>0</v>
      </c>
      <c r="D6" s="87">
        <v>38793607076</v>
      </c>
      <c r="E6" s="89">
        <v>0</v>
      </c>
      <c r="F6" s="87">
        <v>14000000</v>
      </c>
      <c r="G6" s="87">
        <v>0</v>
      </c>
      <c r="H6" s="87">
        <v>0</v>
      </c>
      <c r="I6" s="87">
        <v>0</v>
      </c>
      <c r="J6" s="88" t="s">
        <v>135</v>
      </c>
      <c r="K6" s="167"/>
      <c r="L6" s="81">
        <v>21180690</v>
      </c>
      <c r="M6" s="81">
        <v>16000000</v>
      </c>
      <c r="N6" s="173"/>
    </row>
    <row r="7" spans="1:15" x14ac:dyDescent="0.2">
      <c r="A7" s="164"/>
      <c r="B7" s="172"/>
      <c r="C7" s="81"/>
      <c r="D7" s="87">
        <v>38237356687</v>
      </c>
      <c r="E7" s="89"/>
      <c r="F7" s="87"/>
      <c r="G7" s="87"/>
      <c r="H7" s="87"/>
      <c r="I7" s="87"/>
      <c r="J7" s="88"/>
      <c r="K7" s="168"/>
      <c r="L7" s="81">
        <v>9771600</v>
      </c>
      <c r="M7" s="81"/>
      <c r="N7" s="174"/>
    </row>
    <row r="8" spans="1:15" x14ac:dyDescent="0.2">
      <c r="A8" s="163">
        <v>3</v>
      </c>
      <c r="B8" s="171" t="s">
        <v>15</v>
      </c>
      <c r="C8" s="81">
        <v>3525165975</v>
      </c>
      <c r="D8" s="81">
        <v>0</v>
      </c>
      <c r="E8" s="89">
        <v>0</v>
      </c>
      <c r="F8" s="81">
        <v>0</v>
      </c>
      <c r="G8" s="81">
        <v>0</v>
      </c>
      <c r="H8" s="81">
        <v>109581</v>
      </c>
      <c r="I8" s="81">
        <v>0</v>
      </c>
      <c r="J8" s="88" t="s">
        <v>135</v>
      </c>
      <c r="K8" s="175">
        <v>2609581</v>
      </c>
      <c r="L8" s="87">
        <v>0</v>
      </c>
      <c r="M8" s="81">
        <v>0</v>
      </c>
      <c r="N8" s="169">
        <v>10381581</v>
      </c>
    </row>
    <row r="9" spans="1:15" x14ac:dyDescent="0.2">
      <c r="A9" s="164"/>
      <c r="B9" s="172"/>
      <c r="C9" s="81"/>
      <c r="D9" s="81">
        <v>3551072775</v>
      </c>
      <c r="E9" s="89"/>
      <c r="F9" s="81">
        <v>2500000</v>
      </c>
      <c r="G9" s="81"/>
      <c r="H9" s="81"/>
      <c r="I9" s="81"/>
      <c r="J9" s="88"/>
      <c r="K9" s="172"/>
      <c r="L9" s="87">
        <v>7772000</v>
      </c>
      <c r="M9" s="81"/>
      <c r="N9" s="170"/>
    </row>
    <row r="10" spans="1:15" x14ac:dyDescent="0.2">
      <c r="A10" s="14">
        <v>11</v>
      </c>
      <c r="B10" s="15" t="s">
        <v>16</v>
      </c>
      <c r="C10" s="81">
        <v>457247271</v>
      </c>
      <c r="D10" s="81">
        <v>0</v>
      </c>
      <c r="E10" s="89">
        <v>0</v>
      </c>
      <c r="F10" s="81">
        <v>217000</v>
      </c>
      <c r="G10" s="81">
        <v>0</v>
      </c>
      <c r="H10" s="81">
        <v>24610</v>
      </c>
      <c r="I10" s="81">
        <v>0</v>
      </c>
      <c r="J10" s="88" t="s">
        <v>135</v>
      </c>
      <c r="K10" s="87">
        <v>241610</v>
      </c>
      <c r="L10" s="81">
        <v>0</v>
      </c>
      <c r="M10" s="81">
        <v>131340</v>
      </c>
      <c r="N10" s="90">
        <v>372950</v>
      </c>
    </row>
    <row r="11" spans="1:15" x14ac:dyDescent="0.2">
      <c r="A11" s="14">
        <v>13</v>
      </c>
      <c r="B11" s="15" t="s">
        <v>17</v>
      </c>
      <c r="C11" s="81">
        <v>327395971</v>
      </c>
      <c r="D11" s="81">
        <v>0</v>
      </c>
      <c r="E11" s="89">
        <v>0</v>
      </c>
      <c r="F11" s="81">
        <v>85000</v>
      </c>
      <c r="G11" s="81">
        <v>0</v>
      </c>
      <c r="H11" s="81">
        <v>15873</v>
      </c>
      <c r="I11" s="81">
        <v>0</v>
      </c>
      <c r="J11" s="88" t="s">
        <v>135</v>
      </c>
      <c r="K11" s="87">
        <v>100873</v>
      </c>
      <c r="L11" s="81">
        <v>0</v>
      </c>
      <c r="M11" s="81">
        <v>0</v>
      </c>
      <c r="N11" s="90">
        <v>100873</v>
      </c>
    </row>
    <row r="12" spans="1:15" x14ac:dyDescent="0.2">
      <c r="A12" s="14">
        <v>21</v>
      </c>
      <c r="B12" s="15" t="s">
        <v>18</v>
      </c>
      <c r="C12" s="81">
        <v>974529859</v>
      </c>
      <c r="D12" s="81">
        <v>0</v>
      </c>
      <c r="E12" s="89">
        <v>0</v>
      </c>
      <c r="F12" s="81">
        <v>0</v>
      </c>
      <c r="G12" s="81">
        <v>0</v>
      </c>
      <c r="H12" s="81">
        <v>12327</v>
      </c>
      <c r="I12" s="81">
        <v>0</v>
      </c>
      <c r="J12" s="88" t="s">
        <v>135</v>
      </c>
      <c r="K12" s="87">
        <v>12327</v>
      </c>
      <c r="L12" s="81">
        <v>624000</v>
      </c>
      <c r="M12" s="81">
        <v>900000</v>
      </c>
      <c r="N12" s="90">
        <v>1536327</v>
      </c>
    </row>
    <row r="13" spans="1:15" x14ac:dyDescent="0.2">
      <c r="A13" s="163">
        <v>25</v>
      </c>
      <c r="B13" s="189" t="s">
        <v>19</v>
      </c>
      <c r="C13" s="81">
        <v>5115312571</v>
      </c>
      <c r="D13" s="87">
        <v>0</v>
      </c>
      <c r="E13" s="89">
        <v>0</v>
      </c>
      <c r="F13" s="81">
        <v>0</v>
      </c>
      <c r="G13" s="81">
        <v>0</v>
      </c>
      <c r="H13" s="81">
        <v>10697</v>
      </c>
      <c r="I13" s="81">
        <v>0</v>
      </c>
      <c r="J13" s="88" t="s">
        <v>135</v>
      </c>
      <c r="K13" s="167">
        <v>9261311</v>
      </c>
      <c r="L13" s="81">
        <v>0</v>
      </c>
      <c r="M13" s="81">
        <v>0</v>
      </c>
      <c r="N13" s="173">
        <v>15670671</v>
      </c>
    </row>
    <row r="14" spans="1:15" x14ac:dyDescent="0.2">
      <c r="A14" s="163"/>
      <c r="B14" s="189"/>
      <c r="C14" s="81">
        <v>0</v>
      </c>
      <c r="D14" s="87">
        <v>5355108721</v>
      </c>
      <c r="E14" s="89">
        <v>0</v>
      </c>
      <c r="F14" s="87">
        <v>9250614</v>
      </c>
      <c r="G14" s="87">
        <v>0</v>
      </c>
      <c r="H14" s="87">
        <v>0</v>
      </c>
      <c r="I14" s="87">
        <v>0</v>
      </c>
      <c r="J14" s="88" t="s">
        <v>135</v>
      </c>
      <c r="K14" s="167"/>
      <c r="L14" s="81">
        <v>0</v>
      </c>
      <c r="M14" s="81">
        <v>6409360</v>
      </c>
      <c r="N14" s="173"/>
    </row>
    <row r="15" spans="1:15" x14ac:dyDescent="0.2">
      <c r="A15" s="14">
        <v>33</v>
      </c>
      <c r="B15" s="15" t="s">
        <v>20</v>
      </c>
      <c r="C15" s="81">
        <v>1198071860</v>
      </c>
      <c r="D15" s="81">
        <v>0</v>
      </c>
      <c r="E15" s="89">
        <v>0</v>
      </c>
      <c r="F15" s="81">
        <v>650000</v>
      </c>
      <c r="G15" s="81">
        <v>0</v>
      </c>
      <c r="H15" s="81">
        <v>98750</v>
      </c>
      <c r="I15" s="81">
        <v>0</v>
      </c>
      <c r="J15" s="88" t="s">
        <v>135</v>
      </c>
      <c r="K15" s="87">
        <v>748750</v>
      </c>
      <c r="L15" s="81">
        <v>0</v>
      </c>
      <c r="M15" s="81">
        <v>400000</v>
      </c>
      <c r="N15" s="90">
        <v>1148750</v>
      </c>
    </row>
    <row r="16" spans="1:15" x14ac:dyDescent="0.2">
      <c r="A16" s="14">
        <v>41</v>
      </c>
      <c r="B16" s="15" t="s">
        <v>21</v>
      </c>
      <c r="C16" s="81">
        <v>655699902</v>
      </c>
      <c r="D16" s="81">
        <v>0</v>
      </c>
      <c r="E16" s="89">
        <v>0</v>
      </c>
      <c r="F16" s="81">
        <v>2073385</v>
      </c>
      <c r="G16" s="81">
        <v>0</v>
      </c>
      <c r="H16" s="81">
        <v>20986</v>
      </c>
      <c r="I16" s="81">
        <v>0</v>
      </c>
      <c r="J16" s="88" t="s">
        <v>135</v>
      </c>
      <c r="K16" s="87">
        <v>2094371</v>
      </c>
      <c r="L16" s="81">
        <v>0</v>
      </c>
      <c r="M16" s="81">
        <v>0</v>
      </c>
      <c r="N16" s="90">
        <v>2094371</v>
      </c>
    </row>
    <row r="17" spans="1:22" x14ac:dyDescent="0.2">
      <c r="A17" s="14">
        <v>44</v>
      </c>
      <c r="B17" s="15" t="s">
        <v>22</v>
      </c>
      <c r="C17" s="81">
        <v>763633987</v>
      </c>
      <c r="D17" s="81">
        <v>0</v>
      </c>
      <c r="E17" s="89">
        <v>0</v>
      </c>
      <c r="F17" s="81">
        <v>0</v>
      </c>
      <c r="G17" s="81">
        <v>0</v>
      </c>
      <c r="H17" s="81">
        <v>22212</v>
      </c>
      <c r="I17" s="81">
        <v>0</v>
      </c>
      <c r="J17" s="88" t="s">
        <v>135</v>
      </c>
      <c r="K17" s="87">
        <v>22212</v>
      </c>
      <c r="L17" s="81">
        <v>0</v>
      </c>
      <c r="M17" s="81">
        <v>0</v>
      </c>
      <c r="N17" s="90">
        <v>22212</v>
      </c>
      <c r="Q17" s="10"/>
      <c r="R17" s="10"/>
      <c r="S17" s="10"/>
      <c r="T17" s="10"/>
      <c r="U17" s="10"/>
      <c r="V17" s="10"/>
    </row>
    <row r="18" spans="1:22" x14ac:dyDescent="0.2">
      <c r="A18" s="14">
        <v>44</v>
      </c>
      <c r="B18" s="25" t="s">
        <v>23</v>
      </c>
      <c r="C18" s="81"/>
      <c r="D18" s="81"/>
      <c r="E18" s="89"/>
      <c r="F18" s="81"/>
      <c r="G18" s="81"/>
      <c r="H18" s="81"/>
      <c r="I18" s="81"/>
      <c r="J18" s="88"/>
      <c r="K18" s="87"/>
      <c r="L18" s="81"/>
      <c r="M18" s="81"/>
      <c r="N18" s="90"/>
    </row>
    <row r="19" spans="1:22" x14ac:dyDescent="0.2">
      <c r="A19" s="14">
        <v>52</v>
      </c>
      <c r="B19" s="15" t="s">
        <v>24</v>
      </c>
      <c r="C19" s="81">
        <v>555495980</v>
      </c>
      <c r="D19" s="81">
        <v>0</v>
      </c>
      <c r="E19" s="89">
        <v>0</v>
      </c>
      <c r="F19" s="81">
        <v>700000</v>
      </c>
      <c r="G19" s="81">
        <v>0</v>
      </c>
      <c r="H19" s="81">
        <v>0</v>
      </c>
      <c r="I19" s="81">
        <v>0</v>
      </c>
      <c r="J19" s="88" t="s">
        <v>135</v>
      </c>
      <c r="K19" s="87">
        <v>700000</v>
      </c>
      <c r="L19" s="81">
        <v>850000</v>
      </c>
      <c r="M19" s="81">
        <v>750000</v>
      </c>
      <c r="N19" s="90">
        <v>2300000</v>
      </c>
    </row>
    <row r="20" spans="1:22" x14ac:dyDescent="0.2">
      <c r="A20" s="163">
        <v>55</v>
      </c>
      <c r="B20" s="171" t="s">
        <v>25</v>
      </c>
      <c r="C20" s="81">
        <v>988485158</v>
      </c>
      <c r="D20" s="81">
        <v>0</v>
      </c>
      <c r="E20" s="89">
        <v>0</v>
      </c>
      <c r="F20" s="81">
        <v>0</v>
      </c>
      <c r="G20" s="81">
        <v>0</v>
      </c>
      <c r="H20" s="81">
        <v>0</v>
      </c>
      <c r="I20" s="81">
        <v>0</v>
      </c>
      <c r="J20" s="88" t="s">
        <v>135</v>
      </c>
      <c r="K20" s="167">
        <v>2000000</v>
      </c>
      <c r="L20" s="81">
        <v>0</v>
      </c>
      <c r="M20" s="81">
        <v>0</v>
      </c>
      <c r="N20" s="173">
        <v>3750000</v>
      </c>
    </row>
    <row r="21" spans="1:22" x14ac:dyDescent="0.2">
      <c r="A21" s="163"/>
      <c r="B21" s="171"/>
      <c r="C21" s="81">
        <v>0</v>
      </c>
      <c r="D21" s="81">
        <v>1047977234</v>
      </c>
      <c r="E21" s="89">
        <v>0</v>
      </c>
      <c r="F21" s="81">
        <v>2000000</v>
      </c>
      <c r="G21" s="87">
        <v>0</v>
      </c>
      <c r="H21" s="87">
        <v>0</v>
      </c>
      <c r="I21" s="87">
        <v>0</v>
      </c>
      <c r="J21" s="88" t="s">
        <v>135</v>
      </c>
      <c r="K21" s="167"/>
      <c r="L21" s="81">
        <v>1150000</v>
      </c>
      <c r="M21" s="81">
        <v>600000</v>
      </c>
      <c r="N21" s="173"/>
    </row>
    <row r="22" spans="1:22" x14ac:dyDescent="0.2">
      <c r="A22" s="14">
        <v>58</v>
      </c>
      <c r="B22" s="15" t="s">
        <v>26</v>
      </c>
      <c r="C22" s="81">
        <v>267459439</v>
      </c>
      <c r="D22" s="81">
        <v>0</v>
      </c>
      <c r="E22" s="89">
        <v>0</v>
      </c>
      <c r="F22" s="81">
        <v>950000</v>
      </c>
      <c r="G22" s="81">
        <v>0</v>
      </c>
      <c r="H22" s="81">
        <v>0</v>
      </c>
      <c r="I22" s="81">
        <v>0</v>
      </c>
      <c r="J22" s="88" t="s">
        <v>135</v>
      </c>
      <c r="K22" s="87">
        <v>950000</v>
      </c>
      <c r="L22" s="81">
        <v>524338</v>
      </c>
      <c r="M22" s="81">
        <v>0</v>
      </c>
      <c r="N22" s="90">
        <v>1474338</v>
      </c>
    </row>
    <row r="23" spans="1:22" x14ac:dyDescent="0.2">
      <c r="A23" s="14">
        <v>59</v>
      </c>
      <c r="B23" s="15" t="s">
        <v>27</v>
      </c>
      <c r="C23" s="81">
        <v>271603039</v>
      </c>
      <c r="D23" s="81">
        <v>0</v>
      </c>
      <c r="E23" s="89">
        <v>0</v>
      </c>
      <c r="F23" s="81">
        <v>0</v>
      </c>
      <c r="G23" s="81">
        <v>0</v>
      </c>
      <c r="H23" s="81">
        <v>22904</v>
      </c>
      <c r="I23" s="81">
        <v>0</v>
      </c>
      <c r="J23" s="88" t="s">
        <v>135</v>
      </c>
      <c r="K23" s="87">
        <v>22904</v>
      </c>
      <c r="L23" s="81">
        <v>0</v>
      </c>
      <c r="M23" s="81">
        <v>400000</v>
      </c>
      <c r="N23" s="90">
        <v>422904</v>
      </c>
    </row>
    <row r="24" spans="1:22" x14ac:dyDescent="0.2">
      <c r="A24" s="176">
        <v>60</v>
      </c>
      <c r="B24" s="165" t="s">
        <v>28</v>
      </c>
      <c r="C24" s="81">
        <v>772538584</v>
      </c>
      <c r="D24" s="81">
        <v>0</v>
      </c>
      <c r="E24" s="89">
        <v>0</v>
      </c>
      <c r="F24" s="81">
        <v>0</v>
      </c>
      <c r="G24" s="81">
        <v>0</v>
      </c>
      <c r="H24" s="81">
        <v>32127</v>
      </c>
      <c r="I24" s="81">
        <v>0</v>
      </c>
      <c r="J24" s="88" t="s">
        <v>135</v>
      </c>
      <c r="K24" s="179">
        <v>607127</v>
      </c>
      <c r="L24" s="81">
        <v>0</v>
      </c>
      <c r="M24" s="81">
        <v>0</v>
      </c>
      <c r="N24" s="181">
        <v>2372127</v>
      </c>
    </row>
    <row r="25" spans="1:22" x14ac:dyDescent="0.2">
      <c r="A25" s="178"/>
      <c r="B25" s="166"/>
      <c r="C25" s="81"/>
      <c r="D25" s="81">
        <v>791351104</v>
      </c>
      <c r="E25" s="89"/>
      <c r="F25" s="81">
        <v>575000</v>
      </c>
      <c r="G25" s="81"/>
      <c r="H25" s="81"/>
      <c r="I25" s="81"/>
      <c r="J25" s="88"/>
      <c r="K25" s="180"/>
      <c r="L25" s="81">
        <v>1765000</v>
      </c>
      <c r="M25" s="81">
        <v>0</v>
      </c>
      <c r="N25" s="182"/>
    </row>
    <row r="26" spans="1:22" x14ac:dyDescent="0.2">
      <c r="A26" s="176">
        <v>61</v>
      </c>
      <c r="B26" s="165" t="s">
        <v>29</v>
      </c>
      <c r="C26" s="81">
        <v>13850579923</v>
      </c>
      <c r="D26" s="81">
        <v>0</v>
      </c>
      <c r="E26" s="81">
        <v>29521352</v>
      </c>
      <c r="F26" s="81">
        <v>2554981</v>
      </c>
      <c r="G26" s="81">
        <v>0</v>
      </c>
      <c r="H26" s="81">
        <v>0</v>
      </c>
      <c r="I26" s="81">
        <v>0</v>
      </c>
      <c r="J26" s="88" t="s">
        <v>135</v>
      </c>
      <c r="K26" s="179">
        <v>32076333</v>
      </c>
      <c r="L26" s="81">
        <v>0</v>
      </c>
      <c r="M26" s="81">
        <v>0</v>
      </c>
      <c r="N26" s="181">
        <v>32076333</v>
      </c>
    </row>
    <row r="27" spans="1:22" x14ac:dyDescent="0.2">
      <c r="A27" s="176"/>
      <c r="B27" s="165"/>
      <c r="C27" s="81">
        <v>0</v>
      </c>
      <c r="D27" s="81">
        <v>14332790225</v>
      </c>
      <c r="E27" s="89"/>
      <c r="F27" s="81">
        <v>0</v>
      </c>
      <c r="G27" s="87">
        <v>0</v>
      </c>
      <c r="H27" s="87">
        <v>0</v>
      </c>
      <c r="I27" s="87">
        <v>0</v>
      </c>
      <c r="J27" s="88"/>
      <c r="K27" s="179"/>
      <c r="L27" s="81">
        <v>0</v>
      </c>
      <c r="M27" s="81">
        <v>0</v>
      </c>
      <c r="N27" s="181"/>
    </row>
    <row r="28" spans="1:22" x14ac:dyDescent="0.2">
      <c r="A28" s="14">
        <v>71</v>
      </c>
      <c r="B28" s="15" t="s">
        <v>30</v>
      </c>
      <c r="C28" s="81">
        <v>783306011</v>
      </c>
      <c r="D28" s="81">
        <v>0</v>
      </c>
      <c r="E28" s="89">
        <v>0</v>
      </c>
      <c r="F28" s="81">
        <v>400000</v>
      </c>
      <c r="G28" s="81">
        <v>0</v>
      </c>
      <c r="H28" s="81">
        <v>12059</v>
      </c>
      <c r="I28" s="81">
        <v>0</v>
      </c>
      <c r="J28" s="88" t="s">
        <v>135</v>
      </c>
      <c r="K28" s="87">
        <v>412059</v>
      </c>
      <c r="L28" s="81">
        <v>1200000</v>
      </c>
      <c r="M28" s="81">
        <v>0</v>
      </c>
      <c r="N28" s="90">
        <v>1612059</v>
      </c>
    </row>
    <row r="29" spans="1:22" x14ac:dyDescent="0.2">
      <c r="A29" s="14">
        <v>72</v>
      </c>
      <c r="B29" s="15" t="s">
        <v>31</v>
      </c>
      <c r="C29" s="81">
        <v>616378039</v>
      </c>
      <c r="D29" s="81">
        <v>0</v>
      </c>
      <c r="E29" s="89">
        <v>0</v>
      </c>
      <c r="F29" s="81">
        <v>450000</v>
      </c>
      <c r="G29" s="81">
        <v>0</v>
      </c>
      <c r="H29" s="81">
        <v>39739</v>
      </c>
      <c r="I29" s="81">
        <v>0</v>
      </c>
      <c r="J29" s="88" t="s">
        <v>135</v>
      </c>
      <c r="K29" s="87">
        <v>489739</v>
      </c>
      <c r="L29" s="81">
        <v>0</v>
      </c>
      <c r="M29" s="81">
        <v>0</v>
      </c>
      <c r="N29" s="90">
        <v>489739</v>
      </c>
    </row>
    <row r="30" spans="1:22" x14ac:dyDescent="0.2">
      <c r="A30" s="14">
        <v>73</v>
      </c>
      <c r="B30" s="15" t="s">
        <v>32</v>
      </c>
      <c r="C30" s="81">
        <v>243891771</v>
      </c>
      <c r="D30" s="81">
        <v>0</v>
      </c>
      <c r="E30" s="89">
        <v>0</v>
      </c>
      <c r="F30" s="81">
        <v>300000</v>
      </c>
      <c r="G30" s="81">
        <v>0</v>
      </c>
      <c r="H30" s="81">
        <v>6493</v>
      </c>
      <c r="I30" s="81">
        <v>0</v>
      </c>
      <c r="J30" s="88" t="s">
        <v>135</v>
      </c>
      <c r="K30" s="87">
        <v>306493</v>
      </c>
      <c r="L30" s="81">
        <v>40000</v>
      </c>
      <c r="M30" s="81">
        <v>0</v>
      </c>
      <c r="N30" s="90">
        <v>346493</v>
      </c>
    </row>
    <row r="31" spans="1:22" x14ac:dyDescent="0.2">
      <c r="A31" s="163">
        <v>83</v>
      </c>
      <c r="B31" s="171" t="s">
        <v>33</v>
      </c>
      <c r="C31" s="81">
        <v>2724312480</v>
      </c>
      <c r="D31" s="81">
        <v>0</v>
      </c>
      <c r="E31" s="89">
        <v>0</v>
      </c>
      <c r="F31" s="81">
        <v>0</v>
      </c>
      <c r="G31" s="81">
        <v>0</v>
      </c>
      <c r="H31" s="81">
        <v>148054</v>
      </c>
      <c r="I31" s="81">
        <v>0</v>
      </c>
      <c r="J31" s="88" t="s">
        <v>135</v>
      </c>
      <c r="K31" s="167">
        <v>3580633</v>
      </c>
      <c r="L31" s="81">
        <v>0</v>
      </c>
      <c r="M31" s="81">
        <v>0</v>
      </c>
      <c r="N31" s="173">
        <v>3580633</v>
      </c>
    </row>
    <row r="32" spans="1:22" x14ac:dyDescent="0.2">
      <c r="A32" s="163"/>
      <c r="B32" s="171"/>
      <c r="C32" s="81">
        <v>0</v>
      </c>
      <c r="D32" s="87">
        <v>2748763983</v>
      </c>
      <c r="E32" s="89">
        <v>0</v>
      </c>
      <c r="F32" s="87">
        <v>3432579</v>
      </c>
      <c r="G32" s="87">
        <v>0</v>
      </c>
      <c r="H32" s="87">
        <v>0</v>
      </c>
      <c r="I32" s="87">
        <v>0</v>
      </c>
      <c r="J32" s="88" t="s">
        <v>135</v>
      </c>
      <c r="K32" s="167"/>
      <c r="L32" s="81">
        <v>0</v>
      </c>
      <c r="M32" s="81">
        <v>0</v>
      </c>
      <c r="N32" s="173"/>
    </row>
    <row r="33" spans="1:14" ht="12.75" customHeight="1" x14ac:dyDescent="0.2">
      <c r="A33" s="163">
        <v>84</v>
      </c>
      <c r="B33" s="171" t="s">
        <v>34</v>
      </c>
      <c r="C33" s="81">
        <v>6950527053</v>
      </c>
      <c r="D33" s="87">
        <v>0</v>
      </c>
      <c r="E33" s="89">
        <v>0</v>
      </c>
      <c r="F33" s="81">
        <v>12700000</v>
      </c>
      <c r="G33" s="81">
        <v>0</v>
      </c>
      <c r="H33" s="81">
        <v>274059</v>
      </c>
      <c r="I33" s="81">
        <v>0</v>
      </c>
      <c r="J33" s="88" t="s">
        <v>135</v>
      </c>
      <c r="K33" s="167">
        <v>12974059</v>
      </c>
      <c r="L33" s="81">
        <v>0</v>
      </c>
      <c r="M33" s="81">
        <v>0</v>
      </c>
      <c r="N33" s="173">
        <v>12974059</v>
      </c>
    </row>
    <row r="34" spans="1:14" x14ac:dyDescent="0.2">
      <c r="A34" s="163"/>
      <c r="B34" s="171"/>
      <c r="C34" s="81">
        <v>0</v>
      </c>
      <c r="D34" s="87">
        <v>7265659566</v>
      </c>
      <c r="E34" s="89">
        <v>0</v>
      </c>
      <c r="F34" s="87">
        <v>0</v>
      </c>
      <c r="G34" s="87">
        <v>0</v>
      </c>
      <c r="H34" s="87">
        <v>0</v>
      </c>
      <c r="I34" s="87">
        <v>0</v>
      </c>
      <c r="J34" s="88" t="s">
        <v>135</v>
      </c>
      <c r="K34" s="167"/>
      <c r="L34" s="81">
        <v>0</v>
      </c>
      <c r="M34" s="87">
        <v>0</v>
      </c>
      <c r="N34" s="173"/>
    </row>
    <row r="35" spans="1:14" x14ac:dyDescent="0.2">
      <c r="A35" s="163">
        <v>91</v>
      </c>
      <c r="B35" s="171" t="s">
        <v>35</v>
      </c>
      <c r="C35" s="81">
        <v>5120441083</v>
      </c>
      <c r="D35" s="81">
        <v>0</v>
      </c>
      <c r="E35" s="89">
        <v>0</v>
      </c>
      <c r="F35" s="81">
        <v>0</v>
      </c>
      <c r="G35" s="81">
        <v>0</v>
      </c>
      <c r="H35" s="81">
        <v>0</v>
      </c>
      <c r="I35" s="81">
        <v>0</v>
      </c>
      <c r="J35" s="88" t="s">
        <v>135</v>
      </c>
      <c r="K35" s="167">
        <v>6800000</v>
      </c>
      <c r="L35" s="81">
        <v>0</v>
      </c>
      <c r="M35" s="81">
        <v>0</v>
      </c>
      <c r="N35" s="173">
        <v>16258717</v>
      </c>
    </row>
    <row r="36" spans="1:14" x14ac:dyDescent="0.2">
      <c r="A36" s="163"/>
      <c r="B36" s="171"/>
      <c r="C36" s="81">
        <v>0</v>
      </c>
      <c r="D36" s="81">
        <v>5262927747</v>
      </c>
      <c r="E36" s="89">
        <v>0</v>
      </c>
      <c r="F36" s="81">
        <v>6800000</v>
      </c>
      <c r="G36" s="87">
        <v>0</v>
      </c>
      <c r="H36" s="87">
        <v>0</v>
      </c>
      <c r="I36" s="87">
        <v>0</v>
      </c>
      <c r="J36" s="88" t="s">
        <v>135</v>
      </c>
      <c r="K36" s="167"/>
      <c r="L36" s="81">
        <v>7015912</v>
      </c>
      <c r="M36" s="81">
        <v>2442805</v>
      </c>
      <c r="N36" s="173"/>
    </row>
    <row r="37" spans="1:14" x14ac:dyDescent="0.2">
      <c r="A37" s="14">
        <v>92</v>
      </c>
      <c r="B37" s="15" t="s">
        <v>36</v>
      </c>
      <c r="C37" s="81">
        <v>294333041</v>
      </c>
      <c r="D37" s="81">
        <v>0</v>
      </c>
      <c r="E37" s="81">
        <v>133500</v>
      </c>
      <c r="F37" s="81">
        <v>0</v>
      </c>
      <c r="G37" s="81">
        <v>0</v>
      </c>
      <c r="H37" s="81">
        <v>18577</v>
      </c>
      <c r="I37" s="81">
        <v>121000</v>
      </c>
      <c r="J37" s="88" t="s">
        <v>37</v>
      </c>
      <c r="K37" s="87">
        <v>273077</v>
      </c>
      <c r="L37" s="81">
        <v>0</v>
      </c>
      <c r="M37" s="81">
        <v>60000</v>
      </c>
      <c r="N37" s="90">
        <v>333077</v>
      </c>
    </row>
    <row r="38" spans="1:14" x14ac:dyDescent="0.2">
      <c r="A38" s="163">
        <v>93</v>
      </c>
      <c r="B38" s="171" t="s">
        <v>38</v>
      </c>
      <c r="C38" s="81">
        <v>4463676979</v>
      </c>
      <c r="D38" s="81">
        <v>0</v>
      </c>
      <c r="E38" s="89">
        <v>0</v>
      </c>
      <c r="F38" s="81">
        <v>0</v>
      </c>
      <c r="G38" s="81">
        <v>0</v>
      </c>
      <c r="H38" s="81">
        <v>0</v>
      </c>
      <c r="I38" s="81">
        <v>0</v>
      </c>
      <c r="J38" s="88" t="s">
        <v>135</v>
      </c>
      <c r="K38" s="167">
        <v>5800000</v>
      </c>
      <c r="L38" s="81">
        <v>0</v>
      </c>
      <c r="M38" s="81">
        <v>0</v>
      </c>
      <c r="N38" s="173">
        <v>18600000</v>
      </c>
    </row>
    <row r="39" spans="1:14" x14ac:dyDescent="0.2">
      <c r="A39" s="163"/>
      <c r="B39" s="171"/>
      <c r="C39" s="81">
        <v>0</v>
      </c>
      <c r="D39" s="81">
        <v>4498339883</v>
      </c>
      <c r="E39" s="89">
        <v>0</v>
      </c>
      <c r="F39" s="81">
        <v>5800000</v>
      </c>
      <c r="G39" s="87">
        <v>0</v>
      </c>
      <c r="H39" s="87">
        <v>0</v>
      </c>
      <c r="I39" s="87">
        <v>0</v>
      </c>
      <c r="J39" s="88" t="s">
        <v>135</v>
      </c>
      <c r="K39" s="167"/>
      <c r="L39" s="81">
        <v>10000000</v>
      </c>
      <c r="M39" s="81">
        <v>2800000</v>
      </c>
      <c r="N39" s="173"/>
    </row>
    <row r="40" spans="1:14" x14ac:dyDescent="0.2">
      <c r="A40" s="163">
        <v>101</v>
      </c>
      <c r="B40" s="171" t="s">
        <v>39</v>
      </c>
      <c r="C40" s="81">
        <v>1344670583</v>
      </c>
      <c r="D40" s="81">
        <v>0</v>
      </c>
      <c r="E40" s="89">
        <v>0</v>
      </c>
      <c r="F40" s="81">
        <v>0</v>
      </c>
      <c r="G40" s="81">
        <v>0</v>
      </c>
      <c r="H40" s="81">
        <v>71344</v>
      </c>
      <c r="I40" s="81">
        <v>0</v>
      </c>
      <c r="J40" s="88" t="s">
        <v>135</v>
      </c>
      <c r="K40" s="175">
        <v>2471178</v>
      </c>
      <c r="L40" s="81">
        <v>0</v>
      </c>
      <c r="M40" s="81">
        <v>0</v>
      </c>
      <c r="N40" s="169">
        <v>3284515</v>
      </c>
    </row>
    <row r="41" spans="1:14" x14ac:dyDescent="0.2">
      <c r="A41" s="164"/>
      <c r="B41" s="172"/>
      <c r="C41" s="81"/>
      <c r="D41" s="81">
        <v>1356708902</v>
      </c>
      <c r="E41" s="89"/>
      <c r="F41" s="81">
        <v>2399834</v>
      </c>
      <c r="G41" s="81"/>
      <c r="H41" s="81">
        <v>0</v>
      </c>
      <c r="I41" s="81"/>
      <c r="J41" s="88"/>
      <c r="K41" s="172"/>
      <c r="L41" s="81">
        <v>813337</v>
      </c>
      <c r="M41" s="81"/>
      <c r="N41" s="170"/>
    </row>
    <row r="42" spans="1:14" x14ac:dyDescent="0.2">
      <c r="A42" s="14">
        <v>111</v>
      </c>
      <c r="B42" s="15" t="s">
        <v>40</v>
      </c>
      <c r="C42" s="81">
        <v>204289478</v>
      </c>
      <c r="D42" s="81">
        <v>0</v>
      </c>
      <c r="E42" s="89">
        <v>0</v>
      </c>
      <c r="F42" s="81">
        <v>160000</v>
      </c>
      <c r="G42" s="81">
        <v>0</v>
      </c>
      <c r="H42" s="81">
        <v>20351</v>
      </c>
      <c r="I42" s="81">
        <v>0</v>
      </c>
      <c r="J42" s="88" t="s">
        <v>135</v>
      </c>
      <c r="K42" s="87">
        <v>180351</v>
      </c>
      <c r="L42" s="81">
        <v>0</v>
      </c>
      <c r="M42" s="81">
        <v>103000</v>
      </c>
      <c r="N42" s="90">
        <v>283351</v>
      </c>
    </row>
    <row r="43" spans="1:14" x14ac:dyDescent="0.2">
      <c r="A43" s="14">
        <v>121</v>
      </c>
      <c r="B43" s="15" t="s">
        <v>41</v>
      </c>
      <c r="C43" s="81">
        <v>186714713</v>
      </c>
      <c r="D43" s="81">
        <v>0</v>
      </c>
      <c r="E43" s="89">
        <v>0</v>
      </c>
      <c r="F43" s="81">
        <v>300000</v>
      </c>
      <c r="G43" s="81">
        <v>0</v>
      </c>
      <c r="H43" s="81">
        <v>8832</v>
      </c>
      <c r="I43" s="81">
        <v>0</v>
      </c>
      <c r="J43" s="88" t="s">
        <v>135</v>
      </c>
      <c r="K43" s="87">
        <v>308832</v>
      </c>
      <c r="L43" s="81">
        <v>270000</v>
      </c>
      <c r="M43" s="81">
        <v>20000</v>
      </c>
      <c r="N43" s="90">
        <v>598832</v>
      </c>
    </row>
    <row r="44" spans="1:14" x14ac:dyDescent="0.2">
      <c r="A44" s="163">
        <v>131</v>
      </c>
      <c r="B44" s="171" t="s">
        <v>42</v>
      </c>
      <c r="C44" s="81">
        <v>8952669239</v>
      </c>
      <c r="D44" s="81">
        <v>0</v>
      </c>
      <c r="E44" s="89">
        <v>0</v>
      </c>
      <c r="F44" s="81">
        <v>0</v>
      </c>
      <c r="G44" s="81">
        <v>0</v>
      </c>
      <c r="H44" s="81">
        <v>416497</v>
      </c>
      <c r="I44" s="81">
        <v>0</v>
      </c>
      <c r="J44" s="88" t="s">
        <v>135</v>
      </c>
      <c r="K44" s="167">
        <v>13398347</v>
      </c>
      <c r="L44" s="81">
        <v>0</v>
      </c>
      <c r="M44" s="81">
        <v>0</v>
      </c>
      <c r="N44" s="173">
        <v>21398347</v>
      </c>
    </row>
    <row r="45" spans="1:14" x14ac:dyDescent="0.2">
      <c r="A45" s="163"/>
      <c r="B45" s="171"/>
      <c r="C45" s="81">
        <v>0</v>
      </c>
      <c r="D45" s="81">
        <v>9085172997</v>
      </c>
      <c r="E45" s="89">
        <v>0</v>
      </c>
      <c r="F45" s="81">
        <v>12895000</v>
      </c>
      <c r="G45" s="87">
        <v>0</v>
      </c>
      <c r="H45" s="87">
        <v>0</v>
      </c>
      <c r="I45" s="87">
        <v>86850</v>
      </c>
      <c r="J45" s="88" t="s">
        <v>43</v>
      </c>
      <c r="K45" s="167"/>
      <c r="L45" s="81">
        <v>0</v>
      </c>
      <c r="M45" s="81">
        <v>0</v>
      </c>
      <c r="N45" s="173"/>
    </row>
    <row r="46" spans="1:14" x14ac:dyDescent="0.2">
      <c r="A46" s="164"/>
      <c r="B46" s="172"/>
      <c r="C46" s="81"/>
      <c r="D46" s="81">
        <v>8956105975</v>
      </c>
      <c r="E46" s="89"/>
      <c r="F46" s="81"/>
      <c r="G46" s="87"/>
      <c r="H46" s="87"/>
      <c r="I46" s="87"/>
      <c r="J46" s="88"/>
      <c r="K46" s="168"/>
      <c r="L46" s="81">
        <v>8000000</v>
      </c>
      <c r="M46" s="81">
        <v>0</v>
      </c>
      <c r="N46" s="174"/>
    </row>
    <row r="47" spans="1:14" x14ac:dyDescent="0.2">
      <c r="A47" s="163">
        <v>132</v>
      </c>
      <c r="B47" s="171" t="s">
        <v>44</v>
      </c>
      <c r="C47" s="81">
        <v>2839634992</v>
      </c>
      <c r="D47" s="81">
        <v>0</v>
      </c>
      <c r="E47" s="89">
        <v>0</v>
      </c>
      <c r="F47" s="81">
        <v>0</v>
      </c>
      <c r="G47" s="81">
        <v>0</v>
      </c>
      <c r="H47" s="81">
        <v>0</v>
      </c>
      <c r="I47" s="81">
        <v>0</v>
      </c>
      <c r="J47" s="88" t="s">
        <v>135</v>
      </c>
      <c r="K47" s="167">
        <v>4100000</v>
      </c>
      <c r="L47" s="81">
        <v>2300000</v>
      </c>
      <c r="M47" s="81">
        <v>0</v>
      </c>
      <c r="N47" s="173">
        <v>8910000</v>
      </c>
    </row>
    <row r="48" spans="1:14" x14ac:dyDescent="0.2">
      <c r="A48" s="163"/>
      <c r="B48" s="171"/>
      <c r="C48" s="81">
        <v>0</v>
      </c>
      <c r="D48" s="81">
        <v>3365811910</v>
      </c>
      <c r="E48" s="89">
        <v>0</v>
      </c>
      <c r="F48" s="81">
        <v>4100000</v>
      </c>
      <c r="G48" s="87">
        <v>0</v>
      </c>
      <c r="H48" s="87">
        <v>0</v>
      </c>
      <c r="I48" s="87">
        <v>0</v>
      </c>
      <c r="J48" s="88" t="s">
        <v>135</v>
      </c>
      <c r="K48" s="167"/>
      <c r="L48" s="81">
        <v>0</v>
      </c>
      <c r="M48" s="81">
        <v>2510000</v>
      </c>
      <c r="N48" s="173"/>
    </row>
    <row r="49" spans="1:20" x14ac:dyDescent="0.2">
      <c r="A49" s="14">
        <v>133</v>
      </c>
      <c r="B49" s="15" t="s">
        <v>45</v>
      </c>
      <c r="C49" s="81">
        <v>400738380</v>
      </c>
      <c r="D49" s="81">
        <v>0</v>
      </c>
      <c r="E49" s="89">
        <v>0</v>
      </c>
      <c r="F49" s="81">
        <v>0</v>
      </c>
      <c r="G49" s="81">
        <v>0</v>
      </c>
      <c r="H49" s="81">
        <v>0</v>
      </c>
      <c r="I49" s="81">
        <v>400738</v>
      </c>
      <c r="J49" s="88" t="s">
        <v>46</v>
      </c>
      <c r="K49" s="87">
        <v>400738</v>
      </c>
      <c r="L49" s="81">
        <v>445475</v>
      </c>
      <c r="M49" s="81">
        <v>0</v>
      </c>
      <c r="N49" s="90">
        <v>846213</v>
      </c>
    </row>
    <row r="50" spans="1:20" x14ac:dyDescent="0.2">
      <c r="A50" s="163">
        <v>134</v>
      </c>
      <c r="B50" s="171" t="s">
        <v>47</v>
      </c>
      <c r="C50" s="81">
        <v>2429762285</v>
      </c>
      <c r="D50" s="81">
        <v>0</v>
      </c>
      <c r="E50" s="89">
        <v>0</v>
      </c>
      <c r="F50" s="81">
        <v>0</v>
      </c>
      <c r="G50" s="81">
        <v>0</v>
      </c>
      <c r="H50" s="81">
        <v>50249</v>
      </c>
      <c r="I50" s="81">
        <v>0</v>
      </c>
      <c r="J50" s="88" t="s">
        <v>135</v>
      </c>
      <c r="K50" s="167">
        <v>1550249</v>
      </c>
      <c r="L50" s="81">
        <v>0</v>
      </c>
      <c r="M50" s="81">
        <v>0</v>
      </c>
      <c r="N50" s="173">
        <v>5498886</v>
      </c>
    </row>
    <row r="51" spans="1:20" x14ac:dyDescent="0.2">
      <c r="A51" s="163"/>
      <c r="B51" s="171"/>
      <c r="C51" s="81">
        <v>0</v>
      </c>
      <c r="D51" s="81">
        <v>2446102153</v>
      </c>
      <c r="E51" s="89">
        <v>0</v>
      </c>
      <c r="F51" s="81">
        <v>1500000</v>
      </c>
      <c r="G51" s="87">
        <v>0</v>
      </c>
      <c r="H51" s="87">
        <v>0</v>
      </c>
      <c r="I51" s="87">
        <v>0</v>
      </c>
      <c r="J51" s="88"/>
      <c r="K51" s="167"/>
      <c r="L51" s="81">
        <v>3948637</v>
      </c>
      <c r="M51" s="81">
        <v>0</v>
      </c>
      <c r="N51" s="173"/>
    </row>
    <row r="52" spans="1:20" x14ac:dyDescent="0.2">
      <c r="A52" s="14">
        <v>135</v>
      </c>
      <c r="B52" s="15" t="s">
        <v>48</v>
      </c>
      <c r="C52" s="81">
        <v>206973510</v>
      </c>
      <c r="D52" s="81">
        <v>0</v>
      </c>
      <c r="E52" s="89">
        <v>0</v>
      </c>
      <c r="F52" s="81">
        <v>0</v>
      </c>
      <c r="G52" s="81">
        <v>0</v>
      </c>
      <c r="H52" s="81">
        <v>0</v>
      </c>
      <c r="I52" s="81">
        <v>206973</v>
      </c>
      <c r="J52" s="88" t="s">
        <v>46</v>
      </c>
      <c r="K52" s="87">
        <v>206973</v>
      </c>
      <c r="L52" s="81">
        <v>210000</v>
      </c>
      <c r="M52" s="81">
        <v>610000</v>
      </c>
      <c r="N52" s="90">
        <v>1026973</v>
      </c>
    </row>
    <row r="53" spans="1:20" x14ac:dyDescent="0.2">
      <c r="A53" s="14">
        <v>136</v>
      </c>
      <c r="B53" s="15" t="s">
        <v>49</v>
      </c>
      <c r="C53" s="81">
        <v>407624801</v>
      </c>
      <c r="D53" s="81">
        <v>0</v>
      </c>
      <c r="E53" s="89">
        <v>0</v>
      </c>
      <c r="F53" s="81">
        <v>0</v>
      </c>
      <c r="G53" s="81">
        <v>0</v>
      </c>
      <c r="H53" s="81">
        <v>0</v>
      </c>
      <c r="I53" s="81">
        <v>0</v>
      </c>
      <c r="J53" s="88" t="s">
        <v>135</v>
      </c>
      <c r="K53" s="87">
        <v>0</v>
      </c>
      <c r="L53" s="81">
        <v>1146194</v>
      </c>
      <c r="M53" s="81">
        <v>0</v>
      </c>
      <c r="N53" s="90">
        <v>1146194</v>
      </c>
    </row>
    <row r="54" spans="1:20" x14ac:dyDescent="0.2">
      <c r="A54" s="14">
        <v>137</v>
      </c>
      <c r="B54" s="15" t="s">
        <v>50</v>
      </c>
      <c r="C54" s="81">
        <v>609978342</v>
      </c>
      <c r="D54" s="81">
        <v>0</v>
      </c>
      <c r="E54" s="89">
        <v>0</v>
      </c>
      <c r="F54" s="87">
        <v>400000</v>
      </c>
      <c r="G54" s="81">
        <v>0</v>
      </c>
      <c r="H54" s="81">
        <v>58600</v>
      </c>
      <c r="I54" s="81">
        <v>609978</v>
      </c>
      <c r="J54" s="88" t="s">
        <v>46</v>
      </c>
      <c r="K54" s="87">
        <v>1068578</v>
      </c>
      <c r="L54" s="81">
        <v>800000</v>
      </c>
      <c r="M54" s="81">
        <v>250000</v>
      </c>
      <c r="N54" s="90">
        <v>2118578</v>
      </c>
    </row>
    <row r="55" spans="1:20" x14ac:dyDescent="0.2">
      <c r="A55" s="163">
        <v>139</v>
      </c>
      <c r="B55" s="171" t="s">
        <v>51</v>
      </c>
      <c r="C55" s="81">
        <v>4986307155</v>
      </c>
      <c r="D55" s="81">
        <v>0</v>
      </c>
      <c r="E55" s="89">
        <v>0</v>
      </c>
      <c r="F55" s="81">
        <v>0</v>
      </c>
      <c r="G55" s="81">
        <v>0</v>
      </c>
      <c r="H55" s="81">
        <v>41025</v>
      </c>
      <c r="I55" s="81">
        <v>0</v>
      </c>
      <c r="J55" s="88" t="s">
        <v>135</v>
      </c>
      <c r="K55" s="167">
        <v>4541025</v>
      </c>
      <c r="L55" s="87">
        <v>5798595</v>
      </c>
      <c r="M55" s="81">
        <v>0</v>
      </c>
      <c r="N55" s="173">
        <v>18281025</v>
      </c>
    </row>
    <row r="56" spans="1:20" x14ac:dyDescent="0.2">
      <c r="A56" s="163"/>
      <c r="B56" s="171"/>
      <c r="C56" s="81">
        <v>0</v>
      </c>
      <c r="D56" s="81">
        <v>5871663845</v>
      </c>
      <c r="E56" s="89">
        <v>0</v>
      </c>
      <c r="F56" s="81">
        <v>4500000</v>
      </c>
      <c r="G56" s="87">
        <v>0</v>
      </c>
      <c r="H56" s="87">
        <v>0</v>
      </c>
      <c r="I56" s="87">
        <v>0</v>
      </c>
      <c r="J56" s="88" t="s">
        <v>135</v>
      </c>
      <c r="K56" s="167"/>
      <c r="L56" s="81">
        <v>5941405</v>
      </c>
      <c r="M56" s="81">
        <v>2000000</v>
      </c>
      <c r="N56" s="173"/>
    </row>
    <row r="57" spans="1:20" x14ac:dyDescent="0.2">
      <c r="A57" s="14">
        <v>148</v>
      </c>
      <c r="B57" s="15" t="s">
        <v>52</v>
      </c>
      <c r="C57" s="81">
        <v>198264414</v>
      </c>
      <c r="D57" s="81">
        <v>0</v>
      </c>
      <c r="E57" s="89">
        <v>0</v>
      </c>
      <c r="F57" s="81">
        <v>450000</v>
      </c>
      <c r="G57" s="81">
        <v>0</v>
      </c>
      <c r="H57" s="81">
        <v>14891</v>
      </c>
      <c r="I57" s="81">
        <v>0</v>
      </c>
      <c r="J57" s="88" t="s">
        <v>135</v>
      </c>
      <c r="K57" s="87">
        <v>464891</v>
      </c>
      <c r="L57" s="81">
        <v>300000</v>
      </c>
      <c r="M57" s="81">
        <v>0</v>
      </c>
      <c r="N57" s="90">
        <v>764891</v>
      </c>
    </row>
    <row r="58" spans="1:20" x14ac:dyDescent="0.2">
      <c r="A58" s="14">
        <v>149</v>
      </c>
      <c r="B58" s="15" t="s">
        <v>53</v>
      </c>
      <c r="C58" s="81">
        <v>142322431</v>
      </c>
      <c r="D58" s="81">
        <v>0</v>
      </c>
      <c r="E58" s="89">
        <v>0</v>
      </c>
      <c r="F58" s="81">
        <v>350000</v>
      </c>
      <c r="G58" s="81">
        <v>0</v>
      </c>
      <c r="H58" s="81">
        <v>1119</v>
      </c>
      <c r="I58" s="81">
        <v>0</v>
      </c>
      <c r="J58" s="88" t="s">
        <v>135</v>
      </c>
      <c r="K58" s="87">
        <v>351119</v>
      </c>
      <c r="L58" s="81">
        <v>0</v>
      </c>
      <c r="M58" s="81">
        <v>100000</v>
      </c>
      <c r="N58" s="90">
        <v>451119</v>
      </c>
    </row>
    <row r="59" spans="1:20" x14ac:dyDescent="0.2">
      <c r="A59" s="14">
        <v>150</v>
      </c>
      <c r="B59" s="15" t="s">
        <v>54</v>
      </c>
      <c r="C59" s="81">
        <v>806819716</v>
      </c>
      <c r="D59" s="81">
        <v>0</v>
      </c>
      <c r="E59" s="89">
        <v>0</v>
      </c>
      <c r="F59" s="81">
        <v>698000</v>
      </c>
      <c r="G59" s="81">
        <v>355628</v>
      </c>
      <c r="H59" s="81">
        <v>2771</v>
      </c>
      <c r="I59" s="81">
        <v>0</v>
      </c>
      <c r="J59" s="88" t="s">
        <v>135</v>
      </c>
      <c r="K59" s="87">
        <v>1056399</v>
      </c>
      <c r="L59" s="81">
        <v>712600</v>
      </c>
      <c r="M59" s="81">
        <v>498000</v>
      </c>
      <c r="N59" s="90">
        <v>2266999</v>
      </c>
    </row>
    <row r="60" spans="1:20" x14ac:dyDescent="0.2">
      <c r="A60" s="163">
        <v>151</v>
      </c>
      <c r="B60" s="171" t="s">
        <v>55</v>
      </c>
      <c r="C60" s="81">
        <v>1913517139</v>
      </c>
      <c r="D60" s="81">
        <v>0</v>
      </c>
      <c r="E60" s="89">
        <v>0</v>
      </c>
      <c r="F60" s="81">
        <v>0</v>
      </c>
      <c r="G60" s="81">
        <v>0</v>
      </c>
      <c r="H60" s="81">
        <v>1371</v>
      </c>
      <c r="I60" s="81">
        <v>0</v>
      </c>
      <c r="J60" s="88" t="s">
        <v>135</v>
      </c>
      <c r="K60" s="167">
        <v>2196371</v>
      </c>
      <c r="L60" s="81">
        <v>0</v>
      </c>
      <c r="M60" s="81">
        <v>0</v>
      </c>
      <c r="N60" s="173">
        <v>6496371</v>
      </c>
      <c r="P60" s="10"/>
      <c r="Q60" s="10"/>
      <c r="R60" s="10"/>
      <c r="S60" s="10"/>
      <c r="T60" s="10"/>
    </row>
    <row r="61" spans="1:20" x14ac:dyDescent="0.2">
      <c r="A61" s="163"/>
      <c r="B61" s="171"/>
      <c r="C61" s="81">
        <v>0</v>
      </c>
      <c r="D61" s="87">
        <v>2367450647</v>
      </c>
      <c r="E61" s="89">
        <v>0</v>
      </c>
      <c r="F61" s="87">
        <v>2195000</v>
      </c>
      <c r="G61" s="87">
        <v>0</v>
      </c>
      <c r="H61" s="87">
        <v>0</v>
      </c>
      <c r="I61" s="87">
        <v>0</v>
      </c>
      <c r="J61" s="88" t="s">
        <v>135</v>
      </c>
      <c r="K61" s="167"/>
      <c r="L61" s="81">
        <v>2550000</v>
      </c>
      <c r="M61" s="81">
        <v>1750000</v>
      </c>
      <c r="N61" s="173"/>
      <c r="P61" s="10"/>
      <c r="Q61" s="10"/>
      <c r="R61" s="10"/>
      <c r="S61" s="10"/>
      <c r="T61" s="10"/>
    </row>
    <row r="62" spans="1:20" x14ac:dyDescent="0.2">
      <c r="A62" s="14">
        <v>161</v>
      </c>
      <c r="B62" s="15" t="s">
        <v>56</v>
      </c>
      <c r="C62" s="81">
        <v>156984342</v>
      </c>
      <c r="D62" s="81">
        <v>0</v>
      </c>
      <c r="E62" s="89">
        <v>0</v>
      </c>
      <c r="F62" s="81">
        <v>250000</v>
      </c>
      <c r="G62" s="81">
        <v>0</v>
      </c>
      <c r="H62" s="81">
        <v>3914</v>
      </c>
      <c r="I62" s="81">
        <v>0</v>
      </c>
      <c r="J62" s="88" t="s">
        <v>135</v>
      </c>
      <c r="K62" s="87">
        <v>253914</v>
      </c>
      <c r="L62" s="81">
        <v>0</v>
      </c>
      <c r="M62" s="81">
        <v>0</v>
      </c>
      <c r="N62" s="90">
        <v>253914</v>
      </c>
    </row>
    <row r="63" spans="1:20" x14ac:dyDescent="0.2">
      <c r="A63" s="14">
        <v>171</v>
      </c>
      <c r="B63" s="15" t="s">
        <v>57</v>
      </c>
      <c r="C63" s="87">
        <v>693586493</v>
      </c>
      <c r="D63" s="87">
        <v>0</v>
      </c>
      <c r="E63" s="89">
        <v>0</v>
      </c>
      <c r="F63" s="87">
        <v>2685000</v>
      </c>
      <c r="G63" s="87">
        <v>0</v>
      </c>
      <c r="H63" s="87">
        <v>4666</v>
      </c>
      <c r="I63" s="87">
        <v>0</v>
      </c>
      <c r="J63" s="91" t="s">
        <v>135</v>
      </c>
      <c r="K63" s="87">
        <v>2689666</v>
      </c>
      <c r="L63" s="87">
        <v>0</v>
      </c>
      <c r="M63" s="87">
        <v>100000</v>
      </c>
      <c r="N63" s="90">
        <v>2789666</v>
      </c>
    </row>
    <row r="64" spans="1:20" x14ac:dyDescent="0.2">
      <c r="A64" s="14">
        <v>181</v>
      </c>
      <c r="B64" s="15" t="s">
        <v>58</v>
      </c>
      <c r="C64" s="87">
        <v>674880476</v>
      </c>
      <c r="D64" s="87">
        <v>0</v>
      </c>
      <c r="E64" s="89">
        <v>0</v>
      </c>
      <c r="F64" s="87">
        <v>600000</v>
      </c>
      <c r="G64" s="87">
        <v>0</v>
      </c>
      <c r="H64" s="87">
        <v>7791</v>
      </c>
      <c r="I64" s="87">
        <v>0</v>
      </c>
      <c r="J64" s="91" t="s">
        <v>135</v>
      </c>
      <c r="K64" s="87">
        <v>607791</v>
      </c>
      <c r="L64" s="87">
        <v>0</v>
      </c>
      <c r="M64" s="87">
        <v>50000</v>
      </c>
      <c r="N64" s="90">
        <v>657791</v>
      </c>
    </row>
    <row r="65" spans="1:14" x14ac:dyDescent="0.2">
      <c r="A65" s="14">
        <v>182</v>
      </c>
      <c r="B65" s="15" t="s">
        <v>59</v>
      </c>
      <c r="C65" s="87">
        <v>183024416</v>
      </c>
      <c r="D65" s="87">
        <v>0</v>
      </c>
      <c r="E65" s="89">
        <v>0</v>
      </c>
      <c r="F65" s="87">
        <v>75000</v>
      </c>
      <c r="G65" s="87">
        <v>0</v>
      </c>
      <c r="H65" s="87">
        <v>10338</v>
      </c>
      <c r="I65" s="87">
        <v>0</v>
      </c>
      <c r="J65" s="91" t="s">
        <v>135</v>
      </c>
      <c r="K65" s="87">
        <v>85338</v>
      </c>
      <c r="L65" s="87">
        <v>0</v>
      </c>
      <c r="M65" s="87">
        <v>136908</v>
      </c>
      <c r="N65" s="90">
        <v>222246</v>
      </c>
    </row>
    <row r="66" spans="1:14" x14ac:dyDescent="0.2">
      <c r="A66" s="14">
        <v>191</v>
      </c>
      <c r="B66" s="15" t="s">
        <v>60</v>
      </c>
      <c r="C66" s="87">
        <v>16913936</v>
      </c>
      <c r="D66" s="87">
        <v>0</v>
      </c>
      <c r="E66" s="89">
        <v>0</v>
      </c>
      <c r="F66" s="87">
        <v>0</v>
      </c>
      <c r="G66" s="87">
        <v>0</v>
      </c>
      <c r="H66" s="87">
        <v>0</v>
      </c>
      <c r="I66" s="87">
        <v>0</v>
      </c>
      <c r="J66" s="91" t="s">
        <v>135</v>
      </c>
      <c r="K66" s="87">
        <v>0</v>
      </c>
      <c r="L66" s="87">
        <v>0</v>
      </c>
      <c r="M66" s="87">
        <v>0</v>
      </c>
      <c r="N66" s="90">
        <v>0</v>
      </c>
    </row>
    <row r="67" spans="1:14" x14ac:dyDescent="0.2">
      <c r="A67" s="14">
        <v>192</v>
      </c>
      <c r="B67" s="15" t="s">
        <v>61</v>
      </c>
      <c r="C67" s="87">
        <v>429065310</v>
      </c>
      <c r="D67" s="87">
        <v>0</v>
      </c>
      <c r="E67" s="89">
        <v>0</v>
      </c>
      <c r="F67" s="87">
        <v>325000</v>
      </c>
      <c r="G67" s="87">
        <v>0</v>
      </c>
      <c r="H67" s="87">
        <v>53200</v>
      </c>
      <c r="I67" s="87">
        <v>0</v>
      </c>
      <c r="J67" s="91" t="s">
        <v>135</v>
      </c>
      <c r="K67" s="87">
        <v>378200</v>
      </c>
      <c r="L67" s="87">
        <v>0</v>
      </c>
      <c r="M67" s="87">
        <v>0</v>
      </c>
      <c r="N67" s="90">
        <v>378200</v>
      </c>
    </row>
    <row r="68" spans="1:14" x14ac:dyDescent="0.2">
      <c r="A68" s="177">
        <v>193</v>
      </c>
      <c r="B68" s="171" t="s">
        <v>62</v>
      </c>
      <c r="C68" s="87">
        <v>1888332399</v>
      </c>
      <c r="D68" s="87">
        <v>0</v>
      </c>
      <c r="E68" s="89">
        <v>0</v>
      </c>
      <c r="F68" s="87">
        <v>0</v>
      </c>
      <c r="G68" s="87">
        <v>0</v>
      </c>
      <c r="H68" s="87">
        <v>0</v>
      </c>
      <c r="I68" s="87">
        <v>0</v>
      </c>
      <c r="J68" s="91" t="s">
        <v>135</v>
      </c>
      <c r="K68" s="175">
        <v>2675733</v>
      </c>
      <c r="L68" s="87">
        <v>0</v>
      </c>
      <c r="M68" s="87">
        <v>0</v>
      </c>
      <c r="N68" s="169">
        <v>2675733</v>
      </c>
    </row>
    <row r="69" spans="1:14" x14ac:dyDescent="0.2">
      <c r="A69" s="177"/>
      <c r="B69" s="171"/>
      <c r="C69" s="87">
        <v>0</v>
      </c>
      <c r="D69" s="87">
        <v>1941934614</v>
      </c>
      <c r="E69" s="89">
        <v>0</v>
      </c>
      <c r="F69" s="87">
        <v>2675733</v>
      </c>
      <c r="G69" s="87">
        <v>0</v>
      </c>
      <c r="H69" s="87">
        <v>0</v>
      </c>
      <c r="I69" s="87">
        <v>0</v>
      </c>
      <c r="J69" s="91"/>
      <c r="K69" s="175"/>
      <c r="L69" s="87">
        <v>0</v>
      </c>
      <c r="M69" s="87">
        <v>0</v>
      </c>
      <c r="N69" s="169"/>
    </row>
    <row r="70" spans="1:14" x14ac:dyDescent="0.2">
      <c r="A70" s="14">
        <v>201</v>
      </c>
      <c r="B70" s="15" t="s">
        <v>63</v>
      </c>
      <c r="C70" s="87">
        <v>844893628</v>
      </c>
      <c r="D70" s="87">
        <v>0</v>
      </c>
      <c r="E70" s="89">
        <v>0</v>
      </c>
      <c r="F70" s="87">
        <v>0</v>
      </c>
      <c r="G70" s="87">
        <v>0</v>
      </c>
      <c r="H70" s="87">
        <v>42091</v>
      </c>
      <c r="I70" s="87">
        <v>0</v>
      </c>
      <c r="J70" s="91" t="s">
        <v>135</v>
      </c>
      <c r="K70" s="87">
        <v>42091</v>
      </c>
      <c r="L70" s="87">
        <v>0</v>
      </c>
      <c r="M70" s="87">
        <v>900000</v>
      </c>
      <c r="N70" s="90">
        <v>942091</v>
      </c>
    </row>
    <row r="71" spans="1:14" x14ac:dyDescent="0.2">
      <c r="A71" s="14">
        <v>202</v>
      </c>
      <c r="B71" s="15" t="s">
        <v>64</v>
      </c>
      <c r="C71" s="87">
        <v>258975648</v>
      </c>
      <c r="D71" s="87">
        <v>0</v>
      </c>
      <c r="E71" s="89">
        <v>0</v>
      </c>
      <c r="F71" s="87">
        <v>90000</v>
      </c>
      <c r="G71" s="87">
        <v>0</v>
      </c>
      <c r="H71" s="87">
        <v>46185</v>
      </c>
      <c r="I71" s="87">
        <v>0</v>
      </c>
      <c r="J71" s="91" t="s">
        <v>135</v>
      </c>
      <c r="K71" s="87">
        <v>136185</v>
      </c>
      <c r="L71" s="87">
        <v>0</v>
      </c>
      <c r="M71" s="87">
        <v>40000</v>
      </c>
      <c r="N71" s="90">
        <v>176185</v>
      </c>
    </row>
    <row r="72" spans="1:14" x14ac:dyDescent="0.2">
      <c r="A72" s="176">
        <v>215</v>
      </c>
      <c r="B72" s="165" t="s">
        <v>65</v>
      </c>
      <c r="C72" s="87">
        <v>2210661573</v>
      </c>
      <c r="D72" s="87">
        <v>0</v>
      </c>
      <c r="E72" s="89">
        <v>0</v>
      </c>
      <c r="F72" s="87">
        <v>0</v>
      </c>
      <c r="G72" s="87">
        <v>0</v>
      </c>
      <c r="H72" s="87">
        <v>1096</v>
      </c>
      <c r="I72" s="87">
        <v>0</v>
      </c>
      <c r="J72" s="91" t="s">
        <v>135</v>
      </c>
      <c r="K72" s="167">
        <v>1501096</v>
      </c>
      <c r="L72" s="87">
        <v>0</v>
      </c>
      <c r="M72" s="87">
        <v>0</v>
      </c>
      <c r="N72" s="173">
        <v>3901096</v>
      </c>
    </row>
    <row r="73" spans="1:14" x14ac:dyDescent="0.2">
      <c r="A73" s="176"/>
      <c r="B73" s="165"/>
      <c r="C73" s="87">
        <v>0</v>
      </c>
      <c r="D73" s="87">
        <v>2213969266</v>
      </c>
      <c r="E73" s="89">
        <v>0</v>
      </c>
      <c r="F73" s="87">
        <v>1500000</v>
      </c>
      <c r="G73" s="87">
        <v>0</v>
      </c>
      <c r="H73" s="87">
        <v>0</v>
      </c>
      <c r="I73" s="87">
        <v>0</v>
      </c>
      <c r="J73" s="91"/>
      <c r="K73" s="167"/>
      <c r="L73" s="87">
        <v>0</v>
      </c>
      <c r="M73" s="87">
        <v>300000</v>
      </c>
      <c r="N73" s="173"/>
    </row>
    <row r="74" spans="1:14" x14ac:dyDescent="0.2">
      <c r="A74" s="178"/>
      <c r="B74" s="166"/>
      <c r="C74" s="87"/>
      <c r="D74" s="87">
        <v>2211318448</v>
      </c>
      <c r="E74" s="89"/>
      <c r="F74" s="87"/>
      <c r="G74" s="87"/>
      <c r="H74" s="87">
        <v>0</v>
      </c>
      <c r="I74" s="87"/>
      <c r="J74" s="91"/>
      <c r="K74" s="168"/>
      <c r="L74" s="87">
        <v>2100000</v>
      </c>
      <c r="M74" s="87">
        <v>0</v>
      </c>
      <c r="N74" s="174"/>
    </row>
    <row r="75" spans="1:14" x14ac:dyDescent="0.2">
      <c r="A75" s="14">
        <v>221</v>
      </c>
      <c r="B75" s="15" t="s">
        <v>66</v>
      </c>
      <c r="C75" s="87">
        <v>1937279696</v>
      </c>
      <c r="D75" s="87">
        <v>0</v>
      </c>
      <c r="E75" s="89">
        <v>0</v>
      </c>
      <c r="F75" s="87">
        <v>1000000</v>
      </c>
      <c r="G75" s="87">
        <v>0</v>
      </c>
      <c r="H75" s="87">
        <v>35963</v>
      </c>
      <c r="I75" s="87">
        <v>0</v>
      </c>
      <c r="J75" s="91" t="s">
        <v>135</v>
      </c>
      <c r="K75" s="87">
        <v>1035963</v>
      </c>
      <c r="L75" s="87">
        <v>0</v>
      </c>
      <c r="M75" s="87">
        <v>0</v>
      </c>
      <c r="N75" s="90">
        <v>1035963</v>
      </c>
    </row>
    <row r="76" spans="1:14" x14ac:dyDescent="0.2">
      <c r="A76" s="14">
        <v>231</v>
      </c>
      <c r="B76" s="15" t="s">
        <v>67</v>
      </c>
      <c r="C76" s="87">
        <v>753034182</v>
      </c>
      <c r="D76" s="87">
        <v>0</v>
      </c>
      <c r="E76" s="89">
        <v>0</v>
      </c>
      <c r="F76" s="87">
        <v>650000</v>
      </c>
      <c r="G76" s="87">
        <v>0</v>
      </c>
      <c r="H76" s="87">
        <v>1662</v>
      </c>
      <c r="I76" s="87">
        <v>0</v>
      </c>
      <c r="J76" s="91" t="s">
        <v>135</v>
      </c>
      <c r="K76" s="87">
        <v>651662</v>
      </c>
      <c r="L76" s="87">
        <v>0</v>
      </c>
      <c r="M76" s="87">
        <v>950000</v>
      </c>
      <c r="N76" s="90">
        <v>1601662</v>
      </c>
    </row>
    <row r="77" spans="1:14" x14ac:dyDescent="0.2">
      <c r="A77" s="14">
        <v>232</v>
      </c>
      <c r="B77" s="15" t="s">
        <v>68</v>
      </c>
      <c r="C77" s="87">
        <v>514400947</v>
      </c>
      <c r="D77" s="87">
        <v>0</v>
      </c>
      <c r="E77" s="89">
        <v>31662</v>
      </c>
      <c r="F77" s="87">
        <v>600000</v>
      </c>
      <c r="G77" s="87">
        <v>0</v>
      </c>
      <c r="H77" s="87">
        <v>919</v>
      </c>
      <c r="I77" s="87">
        <v>0</v>
      </c>
      <c r="J77" s="91" t="s">
        <v>135</v>
      </c>
      <c r="K77" s="87">
        <v>632581</v>
      </c>
      <c r="L77" s="87">
        <v>837334</v>
      </c>
      <c r="M77" s="87">
        <v>0</v>
      </c>
      <c r="N77" s="90">
        <v>1469915</v>
      </c>
    </row>
    <row r="78" spans="1:14" x14ac:dyDescent="0.2">
      <c r="A78" s="14">
        <v>233</v>
      </c>
      <c r="B78" s="15" t="s">
        <v>69</v>
      </c>
      <c r="C78" s="87">
        <v>311414404</v>
      </c>
      <c r="D78" s="87">
        <v>0</v>
      </c>
      <c r="E78" s="89">
        <v>0</v>
      </c>
      <c r="F78" s="87">
        <v>150000</v>
      </c>
      <c r="G78" s="87">
        <v>0</v>
      </c>
      <c r="H78" s="87">
        <v>7768</v>
      </c>
      <c r="I78" s="87">
        <v>0</v>
      </c>
      <c r="J78" s="91" t="s">
        <v>135</v>
      </c>
      <c r="K78" s="87">
        <v>157768</v>
      </c>
      <c r="L78" s="87">
        <v>0</v>
      </c>
      <c r="M78" s="87">
        <v>250000</v>
      </c>
      <c r="N78" s="90">
        <v>407768</v>
      </c>
    </row>
    <row r="79" spans="1:14" x14ac:dyDescent="0.2">
      <c r="A79" s="14">
        <v>234</v>
      </c>
      <c r="B79" s="15" t="s">
        <v>70</v>
      </c>
      <c r="C79" s="87">
        <v>154190962</v>
      </c>
      <c r="D79" s="87">
        <v>0</v>
      </c>
      <c r="E79" s="89">
        <v>0</v>
      </c>
      <c r="F79" s="87">
        <v>0</v>
      </c>
      <c r="G79" s="87">
        <v>0</v>
      </c>
      <c r="H79" s="87">
        <v>8946</v>
      </c>
      <c r="I79" s="87">
        <v>0</v>
      </c>
      <c r="J79" s="91" t="s">
        <v>135</v>
      </c>
      <c r="K79" s="87">
        <v>8946</v>
      </c>
      <c r="L79" s="87">
        <v>90000</v>
      </c>
      <c r="M79" s="87">
        <v>50000</v>
      </c>
      <c r="N79" s="90">
        <v>148946</v>
      </c>
    </row>
    <row r="80" spans="1:14" x14ac:dyDescent="0.2">
      <c r="A80" s="14">
        <v>242</v>
      </c>
      <c r="B80" s="15" t="s">
        <v>71</v>
      </c>
      <c r="C80" s="87">
        <v>215864991</v>
      </c>
      <c r="D80" s="87">
        <v>0</v>
      </c>
      <c r="E80" s="89">
        <v>0</v>
      </c>
      <c r="F80" s="87">
        <v>275000</v>
      </c>
      <c r="G80" s="87">
        <v>0</v>
      </c>
      <c r="H80" s="87">
        <v>22270</v>
      </c>
      <c r="I80" s="87">
        <v>0</v>
      </c>
      <c r="J80" s="91" t="s">
        <v>135</v>
      </c>
      <c r="K80" s="87">
        <v>297270</v>
      </c>
      <c r="L80" s="87">
        <v>0</v>
      </c>
      <c r="M80" s="87">
        <v>0</v>
      </c>
      <c r="N80" s="90">
        <v>297270</v>
      </c>
    </row>
    <row r="81" spans="1:23" x14ac:dyDescent="0.2">
      <c r="A81" s="163">
        <v>243</v>
      </c>
      <c r="B81" s="171" t="s">
        <v>72</v>
      </c>
      <c r="C81" s="87">
        <v>212241929</v>
      </c>
      <c r="D81" s="87">
        <v>0</v>
      </c>
      <c r="E81" s="89">
        <v>0</v>
      </c>
      <c r="F81" s="87">
        <v>0</v>
      </c>
      <c r="G81" s="87">
        <v>0</v>
      </c>
      <c r="H81" s="87">
        <v>0</v>
      </c>
      <c r="I81" s="87">
        <v>0</v>
      </c>
      <c r="J81" s="91" t="s">
        <v>135</v>
      </c>
      <c r="K81" s="167">
        <v>513646</v>
      </c>
      <c r="L81" s="87">
        <v>0</v>
      </c>
      <c r="M81" s="87">
        <v>0</v>
      </c>
      <c r="N81" s="173">
        <v>513646</v>
      </c>
    </row>
    <row r="82" spans="1:23" x14ac:dyDescent="0.2">
      <c r="A82" s="163"/>
      <c r="B82" s="171"/>
      <c r="C82" s="87">
        <v>0</v>
      </c>
      <c r="D82" s="87">
        <v>217822444</v>
      </c>
      <c r="E82" s="89">
        <v>0</v>
      </c>
      <c r="F82" s="87">
        <v>513646</v>
      </c>
      <c r="G82" s="87">
        <v>0</v>
      </c>
      <c r="H82" s="87">
        <v>0</v>
      </c>
      <c r="I82" s="87">
        <v>0</v>
      </c>
      <c r="J82" s="91" t="s">
        <v>135</v>
      </c>
      <c r="K82" s="167"/>
      <c r="L82" s="87">
        <v>0</v>
      </c>
      <c r="M82" s="87">
        <v>0</v>
      </c>
      <c r="N82" s="173"/>
    </row>
    <row r="83" spans="1:23" x14ac:dyDescent="0.2">
      <c r="A83" s="14">
        <v>244</v>
      </c>
      <c r="B83" s="15" t="s">
        <v>73</v>
      </c>
      <c r="C83" s="87">
        <v>1153672997</v>
      </c>
      <c r="D83" s="87">
        <v>0</v>
      </c>
      <c r="E83" s="89">
        <v>0</v>
      </c>
      <c r="F83" s="87">
        <v>0</v>
      </c>
      <c r="G83" s="87">
        <v>0</v>
      </c>
      <c r="H83" s="87">
        <v>33821</v>
      </c>
      <c r="I83" s="87">
        <v>0</v>
      </c>
      <c r="J83" s="91" t="s">
        <v>135</v>
      </c>
      <c r="K83" s="87">
        <v>33821</v>
      </c>
      <c r="L83" s="87">
        <v>0</v>
      </c>
      <c r="M83" s="87">
        <v>0</v>
      </c>
      <c r="N83" s="90">
        <v>33821</v>
      </c>
    </row>
    <row r="84" spans="1:23" x14ac:dyDescent="0.2">
      <c r="A84" s="176">
        <v>251</v>
      </c>
      <c r="B84" s="165" t="s">
        <v>74</v>
      </c>
      <c r="C84" s="87">
        <v>1841086745</v>
      </c>
      <c r="D84" s="87">
        <v>0</v>
      </c>
      <c r="E84" s="89">
        <v>0</v>
      </c>
      <c r="F84" s="87">
        <v>0</v>
      </c>
      <c r="G84" s="87">
        <v>0</v>
      </c>
      <c r="H84" s="87">
        <v>0</v>
      </c>
      <c r="I84" s="87">
        <v>0</v>
      </c>
      <c r="J84" s="91" t="s">
        <v>135</v>
      </c>
      <c r="K84" s="167">
        <v>1079655</v>
      </c>
      <c r="L84" s="87">
        <v>1100304</v>
      </c>
      <c r="M84" s="87">
        <v>0</v>
      </c>
      <c r="N84" s="173">
        <v>7929986</v>
      </c>
    </row>
    <row r="85" spans="1:23" x14ac:dyDescent="0.2">
      <c r="A85" s="176"/>
      <c r="B85" s="165"/>
      <c r="C85" s="87">
        <v>0</v>
      </c>
      <c r="D85" s="87">
        <v>1874329585</v>
      </c>
      <c r="E85" s="89">
        <v>0</v>
      </c>
      <c r="F85" s="87">
        <v>0</v>
      </c>
      <c r="G85" s="87">
        <v>1079655</v>
      </c>
      <c r="H85" s="87">
        <v>0</v>
      </c>
      <c r="I85" s="87">
        <v>0</v>
      </c>
      <c r="J85" s="91"/>
      <c r="K85" s="167"/>
      <c r="L85" s="87">
        <v>5750027</v>
      </c>
      <c r="M85" s="87">
        <v>0</v>
      </c>
      <c r="N85" s="173"/>
    </row>
    <row r="86" spans="1:23" x14ac:dyDescent="0.2">
      <c r="A86" s="14">
        <v>252</v>
      </c>
      <c r="B86" s="15" t="s">
        <v>75</v>
      </c>
      <c r="C86" s="87">
        <v>250939053</v>
      </c>
      <c r="D86" s="87">
        <v>0</v>
      </c>
      <c r="E86" s="89">
        <v>0</v>
      </c>
      <c r="F86" s="87">
        <v>290000</v>
      </c>
      <c r="G86" s="87">
        <v>0</v>
      </c>
      <c r="H86" s="87">
        <v>3611</v>
      </c>
      <c r="I86" s="87">
        <v>0</v>
      </c>
      <c r="J86" s="91" t="s">
        <v>135</v>
      </c>
      <c r="K86" s="87">
        <v>293611</v>
      </c>
      <c r="L86" s="87">
        <v>132692</v>
      </c>
      <c r="M86" s="87">
        <v>0</v>
      </c>
      <c r="N86" s="90">
        <v>426303</v>
      </c>
    </row>
    <row r="87" spans="1:23" x14ac:dyDescent="0.2">
      <c r="A87" s="14">
        <v>253</v>
      </c>
      <c r="B87" s="15" t="s">
        <v>76</v>
      </c>
      <c r="C87" s="87">
        <v>265371366</v>
      </c>
      <c r="D87" s="87">
        <v>0</v>
      </c>
      <c r="E87" s="89">
        <v>0</v>
      </c>
      <c r="F87" s="87">
        <v>360000</v>
      </c>
      <c r="G87" s="87">
        <v>0</v>
      </c>
      <c r="H87" s="87">
        <v>3704</v>
      </c>
      <c r="I87" s="87">
        <v>0</v>
      </c>
      <c r="J87" s="91" t="s">
        <v>135</v>
      </c>
      <c r="K87" s="87">
        <v>363704</v>
      </c>
      <c r="L87" s="87">
        <v>200000</v>
      </c>
      <c r="M87" s="87">
        <v>300000</v>
      </c>
      <c r="N87" s="90">
        <v>863704</v>
      </c>
    </row>
    <row r="88" spans="1:23" x14ac:dyDescent="0.2">
      <c r="A88" s="163">
        <v>261</v>
      </c>
      <c r="B88" s="171" t="s">
        <v>77</v>
      </c>
      <c r="C88" s="87">
        <v>1561732550</v>
      </c>
      <c r="D88" s="87">
        <v>0</v>
      </c>
      <c r="E88" s="89">
        <v>0</v>
      </c>
      <c r="F88" s="87">
        <v>0</v>
      </c>
      <c r="G88" s="87">
        <v>0</v>
      </c>
      <c r="H88" s="87">
        <v>0</v>
      </c>
      <c r="I88" s="87">
        <v>0</v>
      </c>
      <c r="J88" s="91" t="s">
        <v>135</v>
      </c>
      <c r="K88" s="167">
        <v>797484</v>
      </c>
      <c r="L88" s="87">
        <v>0</v>
      </c>
      <c r="M88" s="87">
        <v>0</v>
      </c>
      <c r="N88" s="173">
        <v>5611473</v>
      </c>
    </row>
    <row r="89" spans="1:23" x14ac:dyDescent="0.2">
      <c r="A89" s="163"/>
      <c r="B89" s="171"/>
      <c r="C89" s="87">
        <v>0</v>
      </c>
      <c r="D89" s="87">
        <v>1742065583</v>
      </c>
      <c r="E89" s="89">
        <v>0</v>
      </c>
      <c r="F89" s="87">
        <v>797484</v>
      </c>
      <c r="G89" s="87">
        <v>0</v>
      </c>
      <c r="H89" s="87">
        <v>0</v>
      </c>
      <c r="I89" s="87">
        <v>0</v>
      </c>
      <c r="J89" s="91"/>
      <c r="K89" s="167"/>
      <c r="L89" s="87">
        <v>3504693</v>
      </c>
      <c r="M89" s="87">
        <v>650000</v>
      </c>
      <c r="N89" s="173"/>
    </row>
    <row r="90" spans="1:23" x14ac:dyDescent="0.2">
      <c r="A90" s="164"/>
      <c r="B90" s="172"/>
      <c r="C90" s="87"/>
      <c r="D90" s="87">
        <v>1617801060</v>
      </c>
      <c r="E90" s="89"/>
      <c r="F90" s="87"/>
      <c r="G90" s="87"/>
      <c r="H90" s="87"/>
      <c r="I90" s="87"/>
      <c r="J90" s="91"/>
      <c r="K90" s="168"/>
      <c r="L90" s="87">
        <v>659296</v>
      </c>
      <c r="M90" s="87"/>
      <c r="N90" s="174"/>
    </row>
    <row r="91" spans="1:23" x14ac:dyDescent="0.2">
      <c r="A91" s="14">
        <v>262</v>
      </c>
      <c r="B91" s="15" t="s">
        <v>78</v>
      </c>
      <c r="C91" s="87">
        <v>295789415</v>
      </c>
      <c r="D91" s="87">
        <v>0</v>
      </c>
      <c r="E91" s="89">
        <v>0</v>
      </c>
      <c r="F91" s="87">
        <v>300000</v>
      </c>
      <c r="G91" s="87">
        <v>0</v>
      </c>
      <c r="H91" s="87">
        <v>10470</v>
      </c>
      <c r="I91" s="87">
        <v>0</v>
      </c>
      <c r="J91" s="91" t="s">
        <v>135</v>
      </c>
      <c r="K91" s="87">
        <v>310470</v>
      </c>
      <c r="L91" s="87">
        <v>0</v>
      </c>
      <c r="M91" s="87">
        <v>300000</v>
      </c>
      <c r="N91" s="90">
        <v>610470</v>
      </c>
    </row>
    <row r="92" spans="1:23" x14ac:dyDescent="0.2">
      <c r="A92" s="163">
        <v>271</v>
      </c>
      <c r="B92" s="171" t="s">
        <v>79</v>
      </c>
      <c r="C92" s="87">
        <v>14837066214</v>
      </c>
      <c r="D92" s="87">
        <v>0</v>
      </c>
      <c r="E92" s="89">
        <v>0</v>
      </c>
      <c r="F92" s="87">
        <v>0</v>
      </c>
      <c r="G92" s="87">
        <v>0</v>
      </c>
      <c r="H92" s="87">
        <v>175428</v>
      </c>
      <c r="I92" s="87">
        <v>0</v>
      </c>
      <c r="J92" s="91" t="s">
        <v>135</v>
      </c>
      <c r="K92" s="167">
        <v>20175428</v>
      </c>
      <c r="L92" s="87">
        <v>0</v>
      </c>
      <c r="M92" s="87">
        <v>0</v>
      </c>
      <c r="N92" s="173">
        <v>24985428</v>
      </c>
      <c r="Q92" s="10"/>
      <c r="R92" s="10"/>
      <c r="S92" s="10"/>
      <c r="T92" s="10"/>
      <c r="U92" s="10"/>
      <c r="V92" s="10"/>
      <c r="W92" s="10"/>
    </row>
    <row r="93" spans="1:23" x14ac:dyDescent="0.2">
      <c r="A93" s="163"/>
      <c r="B93" s="171"/>
      <c r="C93" s="87">
        <v>0</v>
      </c>
      <c r="D93" s="87">
        <v>15989010405</v>
      </c>
      <c r="E93" s="89">
        <v>0</v>
      </c>
      <c r="F93" s="87">
        <v>20000000</v>
      </c>
      <c r="G93" s="87">
        <v>0</v>
      </c>
      <c r="H93" s="87">
        <v>0</v>
      </c>
      <c r="I93" s="87">
        <v>0</v>
      </c>
      <c r="J93" s="91" t="s">
        <v>135</v>
      </c>
      <c r="K93" s="167"/>
      <c r="L93" s="87">
        <v>4810000</v>
      </c>
      <c r="M93" s="87">
        <v>0</v>
      </c>
      <c r="N93" s="173"/>
    </row>
    <row r="94" spans="1:23" x14ac:dyDescent="0.2">
      <c r="A94" s="163">
        <v>272</v>
      </c>
      <c r="B94" s="171" t="s">
        <v>80</v>
      </c>
      <c r="C94" s="87">
        <v>5119258520</v>
      </c>
      <c r="D94" s="87">
        <v>0</v>
      </c>
      <c r="E94" s="89">
        <v>0</v>
      </c>
      <c r="F94" s="87">
        <v>0</v>
      </c>
      <c r="G94" s="87">
        <v>0</v>
      </c>
      <c r="H94" s="87">
        <v>93425</v>
      </c>
      <c r="I94" s="87">
        <v>0</v>
      </c>
      <c r="J94" s="91" t="s">
        <v>135</v>
      </c>
      <c r="K94" s="167">
        <v>9613425</v>
      </c>
      <c r="L94" s="87">
        <v>0</v>
      </c>
      <c r="M94" s="87">
        <v>0</v>
      </c>
      <c r="N94" s="173">
        <v>11696039</v>
      </c>
    </row>
    <row r="95" spans="1:23" x14ac:dyDescent="0.2">
      <c r="A95" s="163"/>
      <c r="B95" s="171"/>
      <c r="C95" s="87">
        <v>0</v>
      </c>
      <c r="D95" s="87">
        <v>5196985951</v>
      </c>
      <c r="E95" s="89">
        <v>0</v>
      </c>
      <c r="F95" s="87">
        <v>9520000</v>
      </c>
      <c r="G95" s="87">
        <v>0</v>
      </c>
      <c r="H95" s="87">
        <v>0</v>
      </c>
      <c r="I95" s="87">
        <v>0</v>
      </c>
      <c r="J95" s="91" t="s">
        <v>135</v>
      </c>
      <c r="K95" s="167"/>
      <c r="L95" s="87">
        <v>0</v>
      </c>
      <c r="M95" s="87">
        <v>1146520</v>
      </c>
      <c r="N95" s="173"/>
      <c r="Q95" s="10"/>
    </row>
    <row r="96" spans="1:23" x14ac:dyDescent="0.2">
      <c r="A96" s="164"/>
      <c r="B96" s="172"/>
      <c r="C96" s="87"/>
      <c r="D96" s="87">
        <v>5123693460</v>
      </c>
      <c r="E96" s="89"/>
      <c r="F96" s="87"/>
      <c r="G96" s="87"/>
      <c r="H96" s="87"/>
      <c r="I96" s="87"/>
      <c r="J96" s="91"/>
      <c r="K96" s="168"/>
      <c r="L96" s="87">
        <v>936094</v>
      </c>
      <c r="M96" s="87">
        <v>0</v>
      </c>
      <c r="N96" s="174"/>
    </row>
    <row r="97" spans="1:14" x14ac:dyDescent="0.2">
      <c r="A97" s="163">
        <v>273</v>
      </c>
      <c r="B97" s="171" t="s">
        <v>81</v>
      </c>
      <c r="C97" s="87">
        <v>5166428417</v>
      </c>
      <c r="D97" s="87">
        <v>0</v>
      </c>
      <c r="E97" s="89">
        <v>0</v>
      </c>
      <c r="F97" s="87">
        <v>0</v>
      </c>
      <c r="G97" s="87">
        <v>0</v>
      </c>
      <c r="H97" s="87">
        <v>77076</v>
      </c>
      <c r="I97" s="87">
        <v>0</v>
      </c>
      <c r="J97" s="91" t="s">
        <v>135</v>
      </c>
      <c r="K97" s="167">
        <v>5032076</v>
      </c>
      <c r="L97" s="87">
        <v>0</v>
      </c>
      <c r="M97" s="87">
        <v>0</v>
      </c>
      <c r="N97" s="173">
        <v>8053371</v>
      </c>
    </row>
    <row r="98" spans="1:14" x14ac:dyDescent="0.2">
      <c r="A98" s="163"/>
      <c r="B98" s="171"/>
      <c r="C98" s="87">
        <v>0</v>
      </c>
      <c r="D98" s="87">
        <v>5797969334</v>
      </c>
      <c r="E98" s="89">
        <v>0</v>
      </c>
      <c r="F98" s="87">
        <v>4955000</v>
      </c>
      <c r="G98" s="87">
        <v>0</v>
      </c>
      <c r="H98" s="87">
        <v>0</v>
      </c>
      <c r="I98" s="87">
        <v>0</v>
      </c>
      <c r="J98" s="91" t="s">
        <v>135</v>
      </c>
      <c r="K98" s="167"/>
      <c r="L98" s="87">
        <v>3021295</v>
      </c>
      <c r="M98" s="87">
        <v>0</v>
      </c>
      <c r="N98" s="173"/>
    </row>
    <row r="99" spans="1:14" x14ac:dyDescent="0.2">
      <c r="A99" s="163">
        <v>274</v>
      </c>
      <c r="B99" s="171" t="s">
        <v>82</v>
      </c>
      <c r="C99" s="87">
        <v>865060214</v>
      </c>
      <c r="D99" s="87">
        <v>0</v>
      </c>
      <c r="E99" s="89">
        <v>0</v>
      </c>
      <c r="F99" s="87">
        <v>0</v>
      </c>
      <c r="G99" s="87">
        <v>0</v>
      </c>
      <c r="H99" s="87">
        <v>15564</v>
      </c>
      <c r="I99" s="87">
        <v>0</v>
      </c>
      <c r="J99" s="91" t="s">
        <v>135</v>
      </c>
      <c r="K99" s="175">
        <v>740564</v>
      </c>
      <c r="L99" s="87">
        <v>0</v>
      </c>
      <c r="M99" s="87">
        <v>0</v>
      </c>
      <c r="N99" s="169">
        <v>859144</v>
      </c>
    </row>
    <row r="100" spans="1:14" x14ac:dyDescent="0.2">
      <c r="A100" s="164"/>
      <c r="B100" s="172"/>
      <c r="C100" s="87"/>
      <c r="D100" s="87">
        <v>865359882</v>
      </c>
      <c r="E100" s="89"/>
      <c r="F100" s="87">
        <v>725000</v>
      </c>
      <c r="G100" s="87"/>
      <c r="H100" s="87"/>
      <c r="I100" s="87">
        <v>0</v>
      </c>
      <c r="J100" s="91"/>
      <c r="K100" s="172"/>
      <c r="L100" s="87">
        <v>118580</v>
      </c>
      <c r="M100" s="87"/>
      <c r="N100" s="170"/>
    </row>
    <row r="101" spans="1:14" x14ac:dyDescent="0.2">
      <c r="A101" s="163">
        <v>281</v>
      </c>
      <c r="B101" s="171" t="s">
        <v>83</v>
      </c>
      <c r="C101" s="87">
        <v>1911780942</v>
      </c>
      <c r="D101" s="87">
        <v>0</v>
      </c>
      <c r="E101" s="89">
        <v>0</v>
      </c>
      <c r="F101" s="87">
        <v>11005997</v>
      </c>
      <c r="G101" s="87">
        <v>0</v>
      </c>
      <c r="H101" s="87">
        <v>0</v>
      </c>
      <c r="I101" s="87">
        <v>0</v>
      </c>
      <c r="J101" s="91" t="s">
        <v>135</v>
      </c>
      <c r="K101" s="175">
        <v>11005997</v>
      </c>
      <c r="L101" s="87">
        <v>0</v>
      </c>
      <c r="M101" s="87">
        <v>0</v>
      </c>
      <c r="N101" s="169">
        <v>11905997</v>
      </c>
    </row>
    <row r="102" spans="1:14" x14ac:dyDescent="0.2">
      <c r="A102" s="164"/>
      <c r="B102" s="172"/>
      <c r="C102" s="87"/>
      <c r="D102" s="87">
        <v>1965242190</v>
      </c>
      <c r="E102" s="89"/>
      <c r="F102" s="87"/>
      <c r="G102" s="87"/>
      <c r="H102" s="87"/>
      <c r="I102" s="87">
        <v>0</v>
      </c>
      <c r="J102" s="91"/>
      <c r="K102" s="172"/>
      <c r="L102" s="87">
        <v>900000</v>
      </c>
      <c r="M102" s="87"/>
      <c r="N102" s="170"/>
    </row>
    <row r="103" spans="1:14" x14ac:dyDescent="0.2">
      <c r="A103" s="14">
        <v>282</v>
      </c>
      <c r="B103" s="15" t="s">
        <v>84</v>
      </c>
      <c r="C103" s="87">
        <v>222058438</v>
      </c>
      <c r="D103" s="87">
        <v>0</v>
      </c>
      <c r="E103" s="89">
        <v>0</v>
      </c>
      <c r="F103" s="87">
        <v>935387</v>
      </c>
      <c r="G103" s="87">
        <v>0</v>
      </c>
      <c r="H103" s="87">
        <v>0</v>
      </c>
      <c r="I103" s="87">
        <v>0</v>
      </c>
      <c r="J103" s="91" t="s">
        <v>135</v>
      </c>
      <c r="K103" s="87">
        <v>935387</v>
      </c>
      <c r="L103" s="87">
        <v>299211</v>
      </c>
      <c r="M103" s="87">
        <v>0</v>
      </c>
      <c r="N103" s="90">
        <v>1234598</v>
      </c>
    </row>
    <row r="104" spans="1:14" x14ac:dyDescent="0.2">
      <c r="A104" s="14">
        <v>283</v>
      </c>
      <c r="B104" s="15" t="s">
        <v>85</v>
      </c>
      <c r="C104" s="87">
        <v>174524472</v>
      </c>
      <c r="D104" s="87">
        <v>0</v>
      </c>
      <c r="E104" s="89">
        <v>0</v>
      </c>
      <c r="F104" s="87">
        <v>800219</v>
      </c>
      <c r="G104" s="87">
        <v>0</v>
      </c>
      <c r="H104" s="87">
        <v>0</v>
      </c>
      <c r="I104" s="87">
        <v>0</v>
      </c>
      <c r="J104" s="91" t="s">
        <v>135</v>
      </c>
      <c r="K104" s="87">
        <v>800219</v>
      </c>
      <c r="L104" s="87">
        <v>151200</v>
      </c>
      <c r="M104" s="87">
        <v>50000</v>
      </c>
      <c r="N104" s="90">
        <v>1001419</v>
      </c>
    </row>
    <row r="105" spans="1:14" x14ac:dyDescent="0.2">
      <c r="A105" s="14">
        <v>285</v>
      </c>
      <c r="B105" s="15" t="s">
        <v>86</v>
      </c>
      <c r="C105" s="87">
        <v>314943634</v>
      </c>
      <c r="D105" s="87">
        <v>0</v>
      </c>
      <c r="E105" s="89">
        <v>0</v>
      </c>
      <c r="F105" s="87">
        <v>1649465</v>
      </c>
      <c r="G105" s="87">
        <v>0</v>
      </c>
      <c r="H105" s="87">
        <v>1974</v>
      </c>
      <c r="I105" s="87">
        <v>0</v>
      </c>
      <c r="J105" s="91" t="s">
        <v>135</v>
      </c>
      <c r="K105" s="87">
        <v>1651439</v>
      </c>
      <c r="L105" s="87">
        <v>0</v>
      </c>
      <c r="M105" s="87">
        <v>0</v>
      </c>
      <c r="N105" s="90">
        <v>1651439</v>
      </c>
    </row>
    <row r="106" spans="1:14" x14ac:dyDescent="0.2">
      <c r="A106" s="14">
        <v>287</v>
      </c>
      <c r="B106" s="15" t="s">
        <v>87</v>
      </c>
      <c r="C106" s="87">
        <v>198085223</v>
      </c>
      <c r="D106" s="87">
        <v>0</v>
      </c>
      <c r="E106" s="89">
        <v>0</v>
      </c>
      <c r="F106" s="87">
        <v>989566</v>
      </c>
      <c r="G106" s="87">
        <v>0</v>
      </c>
      <c r="H106" s="87">
        <v>0</v>
      </c>
      <c r="I106" s="87">
        <v>0</v>
      </c>
      <c r="J106" s="91" t="s">
        <v>135</v>
      </c>
      <c r="K106" s="87">
        <v>989566</v>
      </c>
      <c r="L106" s="87">
        <v>0</v>
      </c>
      <c r="M106" s="87">
        <v>0</v>
      </c>
      <c r="N106" s="90">
        <v>989566</v>
      </c>
    </row>
    <row r="107" spans="1:14" x14ac:dyDescent="0.2">
      <c r="A107" s="14">
        <v>288</v>
      </c>
      <c r="B107" s="15" t="s">
        <v>88</v>
      </c>
      <c r="C107" s="87">
        <v>242028115</v>
      </c>
      <c r="D107" s="87">
        <v>0</v>
      </c>
      <c r="E107" s="89">
        <v>0</v>
      </c>
      <c r="F107" s="87">
        <v>869923</v>
      </c>
      <c r="G107" s="87">
        <v>0</v>
      </c>
      <c r="H107" s="87">
        <v>0</v>
      </c>
      <c r="I107" s="87">
        <v>0</v>
      </c>
      <c r="J107" s="91" t="s">
        <v>135</v>
      </c>
      <c r="K107" s="87">
        <v>869923</v>
      </c>
      <c r="L107" s="87">
        <v>0</v>
      </c>
      <c r="M107" s="87">
        <v>165944</v>
      </c>
      <c r="N107" s="90">
        <v>1035867</v>
      </c>
    </row>
    <row r="108" spans="1:14" x14ac:dyDescent="0.2">
      <c r="A108" s="92">
        <v>291</v>
      </c>
      <c r="B108" s="93" t="s">
        <v>89</v>
      </c>
      <c r="C108" s="87">
        <v>769750104</v>
      </c>
      <c r="D108" s="87">
        <v>0</v>
      </c>
      <c r="E108" s="89">
        <v>0</v>
      </c>
      <c r="F108" s="87">
        <v>450000</v>
      </c>
      <c r="G108" s="87">
        <v>0</v>
      </c>
      <c r="H108" s="87">
        <v>34223</v>
      </c>
      <c r="I108" s="87">
        <v>0</v>
      </c>
      <c r="J108" s="91" t="s">
        <v>135</v>
      </c>
      <c r="K108" s="94">
        <v>484223</v>
      </c>
      <c r="L108" s="87">
        <v>0</v>
      </c>
      <c r="M108" s="87"/>
      <c r="N108" s="95">
        <v>484223</v>
      </c>
    </row>
    <row r="109" spans="1:14" x14ac:dyDescent="0.2">
      <c r="A109" s="14">
        <v>292</v>
      </c>
      <c r="B109" s="15" t="s">
        <v>90</v>
      </c>
      <c r="C109" s="87">
        <v>99584040</v>
      </c>
      <c r="D109" s="87">
        <v>0</v>
      </c>
      <c r="E109" s="89">
        <v>0</v>
      </c>
      <c r="F109" s="87">
        <v>0</v>
      </c>
      <c r="G109" s="87">
        <v>0</v>
      </c>
      <c r="H109" s="87">
        <v>13296</v>
      </c>
      <c r="I109" s="87">
        <v>0</v>
      </c>
      <c r="J109" s="91" t="s">
        <v>135</v>
      </c>
      <c r="K109" s="87">
        <v>13296</v>
      </c>
      <c r="L109" s="87">
        <v>0</v>
      </c>
      <c r="M109" s="87">
        <v>20000</v>
      </c>
      <c r="N109" s="90">
        <v>33296</v>
      </c>
    </row>
    <row r="110" spans="1:14" x14ac:dyDescent="0.2">
      <c r="A110" s="14">
        <v>302</v>
      </c>
      <c r="B110" s="15" t="s">
        <v>91</v>
      </c>
      <c r="C110" s="87">
        <v>142021543</v>
      </c>
      <c r="D110" s="87">
        <v>0</v>
      </c>
      <c r="E110" s="89">
        <v>0</v>
      </c>
      <c r="F110" s="87">
        <v>445000</v>
      </c>
      <c r="G110" s="87">
        <v>0</v>
      </c>
      <c r="H110" s="87">
        <v>1361</v>
      </c>
      <c r="I110" s="87">
        <v>0</v>
      </c>
      <c r="J110" s="91" t="s">
        <v>135</v>
      </c>
      <c r="K110" s="87">
        <v>446361</v>
      </c>
      <c r="L110" s="87">
        <v>40000</v>
      </c>
      <c r="M110" s="87">
        <v>0</v>
      </c>
      <c r="N110" s="90">
        <v>486361</v>
      </c>
    </row>
    <row r="111" spans="1:14" x14ac:dyDescent="0.2">
      <c r="A111" s="14">
        <v>304</v>
      </c>
      <c r="B111" s="15" t="s">
        <v>92</v>
      </c>
      <c r="C111" s="87">
        <v>274581439</v>
      </c>
      <c r="D111" s="87">
        <v>0</v>
      </c>
      <c r="E111" s="89">
        <v>0</v>
      </c>
      <c r="F111" s="87">
        <v>647000</v>
      </c>
      <c r="G111" s="87">
        <v>0</v>
      </c>
      <c r="H111" s="87">
        <v>5504</v>
      </c>
      <c r="I111" s="87">
        <v>0</v>
      </c>
      <c r="J111" s="91" t="s">
        <v>135</v>
      </c>
      <c r="K111" s="87">
        <v>652504</v>
      </c>
      <c r="L111" s="87">
        <v>0</v>
      </c>
      <c r="M111" s="87">
        <v>0</v>
      </c>
      <c r="N111" s="90">
        <v>652504</v>
      </c>
    </row>
    <row r="112" spans="1:14" x14ac:dyDescent="0.2">
      <c r="A112" s="14">
        <v>305</v>
      </c>
      <c r="B112" s="15" t="s">
        <v>93</v>
      </c>
      <c r="C112" s="87">
        <v>174783103</v>
      </c>
      <c r="D112" s="87">
        <v>0</v>
      </c>
      <c r="E112" s="89">
        <v>0</v>
      </c>
      <c r="F112" s="87">
        <v>499000</v>
      </c>
      <c r="G112" s="87">
        <v>0</v>
      </c>
      <c r="H112" s="87">
        <v>6014</v>
      </c>
      <c r="I112" s="87">
        <v>0</v>
      </c>
      <c r="J112" s="91" t="s">
        <v>135</v>
      </c>
      <c r="K112" s="87">
        <v>505014</v>
      </c>
      <c r="L112" s="87">
        <v>0</v>
      </c>
      <c r="M112" s="87">
        <v>50000</v>
      </c>
      <c r="N112" s="90">
        <v>555014</v>
      </c>
    </row>
    <row r="113" spans="1:14" x14ac:dyDescent="0.2">
      <c r="A113" s="14">
        <v>312</v>
      </c>
      <c r="B113" s="15" t="s">
        <v>94</v>
      </c>
      <c r="C113" s="81">
        <v>280457419</v>
      </c>
      <c r="D113" s="81">
        <v>0</v>
      </c>
      <c r="E113" s="89">
        <v>0</v>
      </c>
      <c r="F113" s="81">
        <v>300000</v>
      </c>
      <c r="G113" s="81">
        <v>0</v>
      </c>
      <c r="H113" s="81">
        <v>1865</v>
      </c>
      <c r="I113" s="81">
        <v>0</v>
      </c>
      <c r="J113" s="88" t="s">
        <v>135</v>
      </c>
      <c r="K113" s="87">
        <v>301865</v>
      </c>
      <c r="L113" s="81">
        <v>0</v>
      </c>
      <c r="M113" s="81">
        <v>0</v>
      </c>
      <c r="N113" s="90">
        <v>301865</v>
      </c>
    </row>
    <row r="114" spans="1:14" x14ac:dyDescent="0.2">
      <c r="A114" s="14">
        <v>314</v>
      </c>
      <c r="B114" s="15" t="s">
        <v>95</v>
      </c>
      <c r="C114" s="81">
        <v>88748019</v>
      </c>
      <c r="D114" s="81">
        <v>0</v>
      </c>
      <c r="E114" s="89">
        <v>0</v>
      </c>
      <c r="F114" s="81">
        <v>0</v>
      </c>
      <c r="G114" s="81">
        <v>0</v>
      </c>
      <c r="H114" s="81">
        <v>412</v>
      </c>
      <c r="I114" s="81">
        <v>0</v>
      </c>
      <c r="J114" s="88" t="s">
        <v>135</v>
      </c>
      <c r="K114" s="87">
        <v>412</v>
      </c>
      <c r="L114" s="81">
        <v>135794</v>
      </c>
      <c r="M114" s="81">
        <v>0</v>
      </c>
      <c r="N114" s="90">
        <v>136206</v>
      </c>
    </row>
    <row r="115" spans="1:14" x14ac:dyDescent="0.2">
      <c r="A115" s="14">
        <v>316</v>
      </c>
      <c r="B115" s="15" t="s">
        <v>96</v>
      </c>
      <c r="C115" s="81">
        <v>96837561</v>
      </c>
      <c r="D115" s="81">
        <v>0</v>
      </c>
      <c r="E115" s="89">
        <v>0</v>
      </c>
      <c r="F115" s="81">
        <v>225000</v>
      </c>
      <c r="G115" s="81">
        <v>0</v>
      </c>
      <c r="H115" s="81">
        <v>6759</v>
      </c>
      <c r="I115" s="81">
        <v>0</v>
      </c>
      <c r="J115" s="88" t="s">
        <v>135</v>
      </c>
      <c r="K115" s="87">
        <v>231759</v>
      </c>
      <c r="L115" s="81">
        <v>283468</v>
      </c>
      <c r="M115" s="81">
        <v>0</v>
      </c>
      <c r="N115" s="90">
        <v>515227</v>
      </c>
    </row>
    <row r="116" spans="1:14" x14ac:dyDescent="0.2">
      <c r="A116" s="163">
        <v>321</v>
      </c>
      <c r="B116" s="171" t="s">
        <v>97</v>
      </c>
      <c r="C116" s="81">
        <v>2193237476</v>
      </c>
      <c r="D116" s="81">
        <v>0</v>
      </c>
      <c r="E116" s="89">
        <v>0</v>
      </c>
      <c r="F116" s="81">
        <v>0</v>
      </c>
      <c r="G116" s="81">
        <v>0</v>
      </c>
      <c r="H116" s="81">
        <v>140469</v>
      </c>
      <c r="I116" s="81">
        <v>0</v>
      </c>
      <c r="J116" s="88" t="s">
        <v>135</v>
      </c>
      <c r="K116" s="167">
        <v>2135469</v>
      </c>
      <c r="L116" s="81">
        <v>0</v>
      </c>
      <c r="M116" s="81">
        <v>0</v>
      </c>
      <c r="N116" s="173">
        <v>9760469</v>
      </c>
    </row>
    <row r="117" spans="1:14" x14ac:dyDescent="0.2">
      <c r="A117" s="163"/>
      <c r="B117" s="171"/>
      <c r="C117" s="81">
        <v>0</v>
      </c>
      <c r="D117" s="81">
        <v>2385783857</v>
      </c>
      <c r="E117" s="89">
        <v>0</v>
      </c>
      <c r="F117" s="81">
        <v>1995000</v>
      </c>
      <c r="G117" s="87">
        <v>0</v>
      </c>
      <c r="H117" s="87">
        <v>0</v>
      </c>
      <c r="I117" s="87">
        <v>0</v>
      </c>
      <c r="J117" s="88" t="s">
        <v>135</v>
      </c>
      <c r="K117" s="167"/>
      <c r="L117" s="81">
        <v>3414000</v>
      </c>
      <c r="M117" s="81">
        <v>0</v>
      </c>
      <c r="N117" s="173"/>
    </row>
    <row r="118" spans="1:14" x14ac:dyDescent="0.2">
      <c r="A118" s="164"/>
      <c r="B118" s="172"/>
      <c r="C118" s="81"/>
      <c r="D118" s="81">
        <v>2194299135</v>
      </c>
      <c r="E118" s="89"/>
      <c r="F118" s="81"/>
      <c r="G118" s="87"/>
      <c r="H118" s="87"/>
      <c r="I118" s="87"/>
      <c r="J118" s="88"/>
      <c r="K118" s="168"/>
      <c r="L118" s="81">
        <v>4211000</v>
      </c>
      <c r="M118" s="81"/>
      <c r="N118" s="174"/>
    </row>
    <row r="119" spans="1:14" x14ac:dyDescent="0.2">
      <c r="A119" s="163">
        <v>322</v>
      </c>
      <c r="B119" s="171" t="s">
        <v>98</v>
      </c>
      <c r="C119" s="81">
        <v>400561632</v>
      </c>
      <c r="D119" s="81">
        <v>0</v>
      </c>
      <c r="E119" s="89">
        <v>0</v>
      </c>
      <c r="F119" s="81">
        <v>0</v>
      </c>
      <c r="G119" s="81">
        <v>0</v>
      </c>
      <c r="H119" s="81">
        <v>18000</v>
      </c>
      <c r="I119" s="81">
        <v>0</v>
      </c>
      <c r="J119" s="88" t="s">
        <v>135</v>
      </c>
      <c r="K119" s="175">
        <v>218000</v>
      </c>
      <c r="L119" s="81">
        <v>0</v>
      </c>
      <c r="M119" s="81">
        <v>0</v>
      </c>
      <c r="N119" s="169">
        <v>1007403</v>
      </c>
    </row>
    <row r="120" spans="1:14" x14ac:dyDescent="0.2">
      <c r="A120" s="164"/>
      <c r="B120" s="172"/>
      <c r="C120" s="81"/>
      <c r="D120" s="81">
        <v>424245788</v>
      </c>
      <c r="E120" s="89"/>
      <c r="F120" s="81">
        <v>200000</v>
      </c>
      <c r="G120" s="81"/>
      <c r="H120" s="81">
        <v>0</v>
      </c>
      <c r="I120" s="81"/>
      <c r="J120" s="88"/>
      <c r="K120" s="172"/>
      <c r="L120" s="81">
        <v>789403</v>
      </c>
      <c r="M120" s="81"/>
      <c r="N120" s="170"/>
    </row>
    <row r="121" spans="1:14" x14ac:dyDescent="0.2">
      <c r="A121" s="163">
        <v>331</v>
      </c>
      <c r="B121" s="171" t="s">
        <v>99</v>
      </c>
      <c r="C121" s="81">
        <v>1926024492</v>
      </c>
      <c r="D121" s="81">
        <v>0</v>
      </c>
      <c r="E121" s="89">
        <v>0</v>
      </c>
      <c r="F121" s="81">
        <v>0</v>
      </c>
      <c r="G121" s="81">
        <v>0</v>
      </c>
      <c r="H121" s="81">
        <v>11652</v>
      </c>
      <c r="I121" s="81">
        <v>0</v>
      </c>
      <c r="J121" s="88" t="s">
        <v>135</v>
      </c>
      <c r="K121" s="167">
        <v>2261652</v>
      </c>
      <c r="L121" s="81">
        <v>0</v>
      </c>
      <c r="M121" s="81">
        <v>0</v>
      </c>
      <c r="N121" s="173">
        <v>4036652</v>
      </c>
    </row>
    <row r="122" spans="1:14" x14ac:dyDescent="0.2">
      <c r="A122" s="163"/>
      <c r="B122" s="171"/>
      <c r="C122" s="81">
        <v>0</v>
      </c>
      <c r="D122" s="81">
        <v>1952517179</v>
      </c>
      <c r="E122" s="89">
        <v>0</v>
      </c>
      <c r="F122" s="81">
        <v>2250000</v>
      </c>
      <c r="G122" s="87">
        <v>0</v>
      </c>
      <c r="H122" s="87">
        <v>0</v>
      </c>
      <c r="I122" s="87">
        <v>0</v>
      </c>
      <c r="J122" s="88" t="s">
        <v>135</v>
      </c>
      <c r="K122" s="167"/>
      <c r="L122" s="81">
        <v>330000</v>
      </c>
      <c r="M122" s="81">
        <v>0</v>
      </c>
      <c r="N122" s="173"/>
    </row>
    <row r="123" spans="1:14" x14ac:dyDescent="0.2">
      <c r="A123" s="164"/>
      <c r="B123" s="172"/>
      <c r="C123" s="81"/>
      <c r="D123" s="81">
        <v>1948478047</v>
      </c>
      <c r="E123" s="89"/>
      <c r="F123" s="81"/>
      <c r="G123" s="87"/>
      <c r="H123" s="87"/>
      <c r="I123" s="87"/>
      <c r="J123" s="88"/>
      <c r="K123" s="168"/>
      <c r="L123" s="81">
        <v>1445000</v>
      </c>
      <c r="M123" s="81"/>
      <c r="N123" s="174"/>
    </row>
    <row r="124" spans="1:14" x14ac:dyDescent="0.2">
      <c r="A124" s="163">
        <v>340</v>
      </c>
      <c r="B124" s="171" t="s">
        <v>100</v>
      </c>
      <c r="C124" s="81">
        <v>3676154423</v>
      </c>
      <c r="D124" s="81">
        <v>0</v>
      </c>
      <c r="E124" s="89">
        <v>0</v>
      </c>
      <c r="F124" s="81">
        <v>3249720</v>
      </c>
      <c r="G124" s="81">
        <v>0</v>
      </c>
      <c r="H124" s="81">
        <v>0</v>
      </c>
      <c r="I124" s="81">
        <v>0</v>
      </c>
      <c r="J124" s="88" t="s">
        <v>135</v>
      </c>
      <c r="K124" s="167">
        <v>18834165</v>
      </c>
      <c r="L124" s="81">
        <v>0</v>
      </c>
      <c r="M124" s="81">
        <v>0</v>
      </c>
      <c r="N124" s="173">
        <v>23574165</v>
      </c>
    </row>
    <row r="125" spans="1:14" x14ac:dyDescent="0.2">
      <c r="A125" s="163"/>
      <c r="B125" s="171"/>
      <c r="C125" s="81">
        <v>0</v>
      </c>
      <c r="D125" s="87">
        <v>3743148290</v>
      </c>
      <c r="E125" s="89">
        <v>0</v>
      </c>
      <c r="F125" s="87">
        <v>15584445</v>
      </c>
      <c r="G125" s="87">
        <v>0</v>
      </c>
      <c r="H125" s="87">
        <v>0</v>
      </c>
      <c r="I125" s="87">
        <v>0</v>
      </c>
      <c r="J125" s="88" t="s">
        <v>135</v>
      </c>
      <c r="K125" s="167"/>
      <c r="L125" s="81">
        <v>4740000</v>
      </c>
      <c r="M125" s="81">
        <v>0</v>
      </c>
      <c r="N125" s="173"/>
    </row>
    <row r="126" spans="1:14" x14ac:dyDescent="0.2">
      <c r="A126" s="14">
        <v>341</v>
      </c>
      <c r="B126" s="15" t="s">
        <v>101</v>
      </c>
      <c r="C126" s="81">
        <v>189263474</v>
      </c>
      <c r="D126" s="81">
        <v>0</v>
      </c>
      <c r="E126" s="89">
        <v>0</v>
      </c>
      <c r="F126" s="81">
        <v>0</v>
      </c>
      <c r="G126" s="81">
        <v>0</v>
      </c>
      <c r="H126" s="81">
        <v>41333</v>
      </c>
      <c r="I126" s="81">
        <v>0</v>
      </c>
      <c r="J126" s="88" t="s">
        <v>135</v>
      </c>
      <c r="K126" s="87">
        <v>41333</v>
      </c>
      <c r="L126" s="81">
        <v>198376</v>
      </c>
      <c r="M126" s="81">
        <v>0</v>
      </c>
      <c r="N126" s="90">
        <v>239709</v>
      </c>
    </row>
    <row r="127" spans="1:14" x14ac:dyDescent="0.2">
      <c r="A127" s="14">
        <v>342</v>
      </c>
      <c r="B127" s="15" t="s">
        <v>102</v>
      </c>
      <c r="C127" s="81">
        <v>68611876</v>
      </c>
      <c r="D127" s="81">
        <v>0</v>
      </c>
      <c r="E127" s="89">
        <v>0</v>
      </c>
      <c r="F127" s="81">
        <v>250000</v>
      </c>
      <c r="G127" s="81">
        <v>0</v>
      </c>
      <c r="H127" s="81">
        <v>3083</v>
      </c>
      <c r="I127" s="81">
        <v>0</v>
      </c>
      <c r="J127" s="88" t="s">
        <v>135</v>
      </c>
      <c r="K127" s="87">
        <v>253083</v>
      </c>
      <c r="L127" s="81">
        <v>0</v>
      </c>
      <c r="M127" s="81">
        <v>0</v>
      </c>
      <c r="N127" s="90">
        <v>253083</v>
      </c>
    </row>
    <row r="128" spans="1:14" x14ac:dyDescent="0.2">
      <c r="A128" s="14">
        <v>351</v>
      </c>
      <c r="B128" s="15" t="s">
        <v>103</v>
      </c>
      <c r="C128" s="81">
        <v>411225221</v>
      </c>
      <c r="D128" s="81">
        <v>0</v>
      </c>
      <c r="E128" s="89">
        <v>0</v>
      </c>
      <c r="F128" s="81">
        <v>290000</v>
      </c>
      <c r="G128" s="81">
        <v>0</v>
      </c>
      <c r="H128" s="81">
        <v>1862</v>
      </c>
      <c r="I128" s="81">
        <v>0</v>
      </c>
      <c r="J128" s="88" t="s">
        <v>135</v>
      </c>
      <c r="K128" s="87">
        <v>291862</v>
      </c>
      <c r="L128" s="81">
        <v>0</v>
      </c>
      <c r="M128" s="81">
        <v>120000</v>
      </c>
      <c r="N128" s="90">
        <v>411862</v>
      </c>
    </row>
    <row r="129" spans="1:14" x14ac:dyDescent="0.2">
      <c r="A129" s="14">
        <v>363</v>
      </c>
      <c r="B129" s="15" t="s">
        <v>104</v>
      </c>
      <c r="C129" s="81">
        <v>401464274</v>
      </c>
      <c r="D129" s="81">
        <v>0</v>
      </c>
      <c r="E129" s="89">
        <v>0</v>
      </c>
      <c r="F129" s="81">
        <v>0</v>
      </c>
      <c r="G129" s="81">
        <v>0</v>
      </c>
      <c r="H129" s="81">
        <v>18846</v>
      </c>
      <c r="I129" s="81">
        <v>401464</v>
      </c>
      <c r="J129" s="88" t="s">
        <v>46</v>
      </c>
      <c r="K129" s="87">
        <v>420310</v>
      </c>
      <c r="L129" s="81">
        <v>900000</v>
      </c>
      <c r="M129" s="81">
        <v>0</v>
      </c>
      <c r="N129" s="90">
        <v>1320310</v>
      </c>
    </row>
    <row r="130" spans="1:14" x14ac:dyDescent="0.2">
      <c r="A130" s="14">
        <v>364</v>
      </c>
      <c r="B130" s="15" t="s">
        <v>105</v>
      </c>
      <c r="C130" s="81">
        <v>28584666</v>
      </c>
      <c r="D130" s="81">
        <v>0</v>
      </c>
      <c r="E130" s="89">
        <v>0</v>
      </c>
      <c r="F130" s="81">
        <v>0</v>
      </c>
      <c r="G130" s="81">
        <v>0</v>
      </c>
      <c r="H130" s="81">
        <v>11577</v>
      </c>
      <c r="I130" s="81">
        <v>0</v>
      </c>
      <c r="J130" s="88" t="s">
        <v>135</v>
      </c>
      <c r="K130" s="87">
        <v>11577</v>
      </c>
      <c r="L130" s="81">
        <v>0</v>
      </c>
      <c r="M130" s="81">
        <v>0</v>
      </c>
      <c r="N130" s="90">
        <v>11577</v>
      </c>
    </row>
    <row r="131" spans="1:14" x14ac:dyDescent="0.2">
      <c r="A131" s="14">
        <v>365</v>
      </c>
      <c r="B131" s="15" t="s">
        <v>106</v>
      </c>
      <c r="C131" s="81">
        <v>252435279</v>
      </c>
      <c r="D131" s="81">
        <v>0</v>
      </c>
      <c r="E131" s="89">
        <v>0</v>
      </c>
      <c r="F131" s="81">
        <v>0</v>
      </c>
      <c r="G131" s="81">
        <v>0</v>
      </c>
      <c r="H131" s="81">
        <v>64352</v>
      </c>
      <c r="I131" s="81">
        <v>0</v>
      </c>
      <c r="J131" s="88" t="s">
        <v>135</v>
      </c>
      <c r="K131" s="87">
        <v>64352</v>
      </c>
      <c r="L131" s="81">
        <v>362652</v>
      </c>
      <c r="M131" s="81">
        <v>0</v>
      </c>
      <c r="N131" s="90">
        <v>427004</v>
      </c>
    </row>
    <row r="132" spans="1:14" x14ac:dyDescent="0.2">
      <c r="A132" s="14">
        <v>370</v>
      </c>
      <c r="B132" s="15" t="s">
        <v>107</v>
      </c>
      <c r="C132" s="87">
        <v>487985013</v>
      </c>
      <c r="D132" s="81">
        <v>0</v>
      </c>
      <c r="E132" s="89">
        <v>0</v>
      </c>
      <c r="F132" s="81">
        <v>0</v>
      </c>
      <c r="G132" s="81">
        <v>0</v>
      </c>
      <c r="H132" s="81">
        <v>4177</v>
      </c>
      <c r="I132" s="81">
        <v>487983</v>
      </c>
      <c r="J132" s="88" t="s">
        <v>46</v>
      </c>
      <c r="K132" s="87">
        <v>492160</v>
      </c>
      <c r="L132" s="81">
        <v>1034527</v>
      </c>
      <c r="M132" s="81">
        <v>267177</v>
      </c>
      <c r="N132" s="90">
        <v>1793864</v>
      </c>
    </row>
    <row r="133" spans="1:14" x14ac:dyDescent="0.2">
      <c r="A133" s="163">
        <v>371</v>
      </c>
      <c r="B133" s="171" t="s">
        <v>108</v>
      </c>
      <c r="C133" s="81">
        <v>758825712</v>
      </c>
      <c r="D133" s="81">
        <v>0</v>
      </c>
      <c r="E133" s="89">
        <v>0</v>
      </c>
      <c r="F133" s="81">
        <v>0</v>
      </c>
      <c r="G133" s="81">
        <v>0</v>
      </c>
      <c r="H133" s="81">
        <v>0</v>
      </c>
      <c r="I133" s="81">
        <v>0</v>
      </c>
      <c r="J133" s="88" t="s">
        <v>135</v>
      </c>
      <c r="K133" s="167">
        <v>399321</v>
      </c>
      <c r="L133" s="81">
        <v>0</v>
      </c>
      <c r="M133" s="81">
        <v>0</v>
      </c>
      <c r="N133" s="173">
        <v>894321</v>
      </c>
    </row>
    <row r="134" spans="1:14" x14ac:dyDescent="0.2">
      <c r="A134" s="164"/>
      <c r="B134" s="172"/>
      <c r="C134" s="81"/>
      <c r="D134" s="81">
        <v>770166235</v>
      </c>
      <c r="E134" s="89"/>
      <c r="F134" s="81">
        <v>399321</v>
      </c>
      <c r="G134" s="81">
        <v>0</v>
      </c>
      <c r="H134" s="81"/>
      <c r="I134" s="81">
        <v>0</v>
      </c>
      <c r="J134" s="88"/>
      <c r="K134" s="168"/>
      <c r="L134" s="81">
        <v>0</v>
      </c>
      <c r="M134" s="81">
        <v>495000</v>
      </c>
      <c r="N134" s="174"/>
    </row>
    <row r="135" spans="1:14" x14ac:dyDescent="0.2">
      <c r="A135" s="14">
        <v>372</v>
      </c>
      <c r="B135" s="15" t="s">
        <v>109</v>
      </c>
      <c r="C135" s="81">
        <v>612236183</v>
      </c>
      <c r="D135" s="81">
        <v>0</v>
      </c>
      <c r="E135" s="89">
        <v>0</v>
      </c>
      <c r="F135" s="81">
        <v>350000</v>
      </c>
      <c r="G135" s="81">
        <v>0</v>
      </c>
      <c r="H135" s="81">
        <v>32063</v>
      </c>
      <c r="I135" s="81">
        <v>0</v>
      </c>
      <c r="J135" s="88" t="s">
        <v>135</v>
      </c>
      <c r="K135" s="87">
        <v>382063</v>
      </c>
      <c r="L135" s="81">
        <v>504000</v>
      </c>
      <c r="M135" s="81">
        <v>0</v>
      </c>
      <c r="N135" s="90">
        <v>886063</v>
      </c>
    </row>
    <row r="136" spans="1:14" x14ac:dyDescent="0.2">
      <c r="A136" s="14">
        <v>373</v>
      </c>
      <c r="B136" s="15" t="s">
        <v>110</v>
      </c>
      <c r="C136" s="81">
        <v>1070265778</v>
      </c>
      <c r="D136" s="81">
        <v>0</v>
      </c>
      <c r="E136" s="89">
        <v>0</v>
      </c>
      <c r="F136" s="81">
        <v>0</v>
      </c>
      <c r="G136" s="81">
        <v>0</v>
      </c>
      <c r="H136" s="81">
        <v>33233</v>
      </c>
      <c r="I136" s="81">
        <v>0</v>
      </c>
      <c r="J136" s="88" t="s">
        <v>135</v>
      </c>
      <c r="K136" s="87">
        <v>33233</v>
      </c>
      <c r="L136" s="81">
        <v>650000</v>
      </c>
      <c r="M136" s="81">
        <v>250000</v>
      </c>
      <c r="N136" s="90">
        <v>933233</v>
      </c>
    </row>
    <row r="137" spans="1:14" x14ac:dyDescent="0.2">
      <c r="A137" s="163">
        <v>381</v>
      </c>
      <c r="B137" s="171" t="s">
        <v>111</v>
      </c>
      <c r="C137" s="81">
        <v>1041250012</v>
      </c>
      <c r="D137" s="81">
        <v>0</v>
      </c>
      <c r="E137" s="89">
        <v>0</v>
      </c>
      <c r="F137" s="81">
        <v>0</v>
      </c>
      <c r="G137" s="81">
        <v>0</v>
      </c>
      <c r="H137" s="81">
        <v>0</v>
      </c>
      <c r="I137" s="81">
        <v>0</v>
      </c>
      <c r="J137" s="88" t="s">
        <v>135</v>
      </c>
      <c r="K137" s="175">
        <v>2696845</v>
      </c>
      <c r="L137" s="81">
        <v>0</v>
      </c>
      <c r="M137" s="81">
        <v>0</v>
      </c>
      <c r="N137" s="169">
        <v>3929513</v>
      </c>
    </row>
    <row r="138" spans="1:14" x14ac:dyDescent="0.2">
      <c r="A138" s="164"/>
      <c r="B138" s="172"/>
      <c r="C138" s="81"/>
      <c r="D138" s="81">
        <v>1046569404</v>
      </c>
      <c r="E138" s="89">
        <v>0</v>
      </c>
      <c r="F138" s="81">
        <v>2696845</v>
      </c>
      <c r="G138" s="81">
        <v>0</v>
      </c>
      <c r="H138" s="81">
        <v>0</v>
      </c>
      <c r="I138" s="81">
        <v>0</v>
      </c>
      <c r="J138" s="88"/>
      <c r="K138" s="172"/>
      <c r="L138" s="81">
        <v>620668</v>
      </c>
      <c r="M138" s="81">
        <v>612000</v>
      </c>
      <c r="N138" s="170"/>
    </row>
    <row r="139" spans="1:14" x14ac:dyDescent="0.2">
      <c r="A139" s="14">
        <v>382</v>
      </c>
      <c r="B139" s="15" t="s">
        <v>112</v>
      </c>
      <c r="C139" s="81">
        <v>50402119</v>
      </c>
      <c r="D139" s="81">
        <v>0</v>
      </c>
      <c r="E139" s="89">
        <v>0</v>
      </c>
      <c r="F139" s="81">
        <v>183284</v>
      </c>
      <c r="G139" s="81">
        <v>0</v>
      </c>
      <c r="H139" s="81">
        <v>0</v>
      </c>
      <c r="I139" s="81">
        <v>0</v>
      </c>
      <c r="J139" s="88"/>
      <c r="K139" s="87">
        <v>183284</v>
      </c>
      <c r="L139" s="81">
        <v>0</v>
      </c>
      <c r="M139" s="81">
        <v>0</v>
      </c>
      <c r="N139" s="90">
        <v>183284</v>
      </c>
    </row>
    <row r="140" spans="1:14" x14ac:dyDescent="0.2">
      <c r="A140" s="14">
        <v>383</v>
      </c>
      <c r="B140" s="15" t="s">
        <v>113</v>
      </c>
      <c r="C140" s="81">
        <v>33210918</v>
      </c>
      <c r="D140" s="81">
        <v>0</v>
      </c>
      <c r="E140" s="89">
        <v>0</v>
      </c>
      <c r="F140" s="81">
        <v>0</v>
      </c>
      <c r="G140" s="81">
        <v>0</v>
      </c>
      <c r="H140" s="81">
        <v>0</v>
      </c>
      <c r="I140" s="81">
        <v>12718</v>
      </c>
      <c r="J140" s="88" t="s">
        <v>37</v>
      </c>
      <c r="K140" s="87">
        <v>12718</v>
      </c>
      <c r="L140" s="81">
        <v>0</v>
      </c>
      <c r="M140" s="81">
        <v>0</v>
      </c>
      <c r="N140" s="90">
        <v>12718</v>
      </c>
    </row>
    <row r="141" spans="1:14" x14ac:dyDescent="0.2">
      <c r="A141" s="14">
        <v>391</v>
      </c>
      <c r="B141" s="15" t="s">
        <v>114</v>
      </c>
      <c r="C141" s="81">
        <v>817722509</v>
      </c>
      <c r="D141" s="81">
        <v>0</v>
      </c>
      <c r="E141" s="89">
        <v>0</v>
      </c>
      <c r="F141" s="81">
        <v>2970343</v>
      </c>
      <c r="G141" s="81">
        <v>0</v>
      </c>
      <c r="H141" s="81">
        <v>0</v>
      </c>
      <c r="I141" s="81">
        <v>128020</v>
      </c>
      <c r="J141" s="88" t="s">
        <v>43</v>
      </c>
      <c r="K141" s="87">
        <v>3098363</v>
      </c>
      <c r="L141" s="81">
        <v>927795</v>
      </c>
      <c r="M141" s="81">
        <v>0</v>
      </c>
      <c r="N141" s="90">
        <v>4026158</v>
      </c>
    </row>
    <row r="142" spans="1:14" x14ac:dyDescent="0.2">
      <c r="A142" s="14">
        <v>392</v>
      </c>
      <c r="B142" s="15" t="s">
        <v>115</v>
      </c>
      <c r="C142" s="81">
        <v>79809972</v>
      </c>
      <c r="D142" s="81">
        <v>0</v>
      </c>
      <c r="E142" s="89">
        <v>0</v>
      </c>
      <c r="F142" s="81">
        <v>675000</v>
      </c>
      <c r="G142" s="81">
        <v>0</v>
      </c>
      <c r="H142" s="81">
        <v>10744</v>
      </c>
      <c r="I142" s="81">
        <v>0</v>
      </c>
      <c r="J142" s="88" t="s">
        <v>135</v>
      </c>
      <c r="K142" s="87">
        <v>685744</v>
      </c>
      <c r="L142" s="81">
        <v>0</v>
      </c>
      <c r="M142" s="81">
        <v>0</v>
      </c>
      <c r="N142" s="90">
        <v>685744</v>
      </c>
    </row>
    <row r="143" spans="1:14" x14ac:dyDescent="0.2">
      <c r="A143" s="14">
        <v>393</v>
      </c>
      <c r="B143" s="15" t="s">
        <v>116</v>
      </c>
      <c r="C143" s="81">
        <v>374197522</v>
      </c>
      <c r="D143" s="81">
        <v>0</v>
      </c>
      <c r="E143" s="89">
        <v>0</v>
      </c>
      <c r="F143" s="81">
        <v>1769663</v>
      </c>
      <c r="G143" s="81">
        <v>0</v>
      </c>
      <c r="H143" s="81">
        <v>0</v>
      </c>
      <c r="I143" s="81">
        <v>0</v>
      </c>
      <c r="J143" s="88" t="s">
        <v>135</v>
      </c>
      <c r="K143" s="87">
        <v>1769663</v>
      </c>
      <c r="L143" s="81">
        <v>265200</v>
      </c>
      <c r="M143" s="81">
        <v>0</v>
      </c>
      <c r="N143" s="90">
        <v>2034863</v>
      </c>
    </row>
    <row r="144" spans="1:14" x14ac:dyDescent="0.2">
      <c r="A144" s="14">
        <v>394</v>
      </c>
      <c r="B144" s="15" t="s">
        <v>117</v>
      </c>
      <c r="C144" s="81">
        <v>158248609</v>
      </c>
      <c r="D144" s="81">
        <v>0</v>
      </c>
      <c r="E144" s="81">
        <v>117520</v>
      </c>
      <c r="F144" s="81">
        <v>0</v>
      </c>
      <c r="G144" s="81">
        <v>0</v>
      </c>
      <c r="H144" s="81">
        <v>1193</v>
      </c>
      <c r="I144" s="81">
        <v>45000</v>
      </c>
      <c r="J144" s="88" t="s">
        <v>37</v>
      </c>
      <c r="K144" s="87">
        <v>163713</v>
      </c>
      <c r="L144" s="81">
        <v>0</v>
      </c>
      <c r="M144" s="81">
        <v>0</v>
      </c>
      <c r="N144" s="90">
        <v>163713</v>
      </c>
    </row>
    <row r="145" spans="1:14" x14ac:dyDescent="0.2">
      <c r="A145" s="163">
        <v>401</v>
      </c>
      <c r="B145" s="171" t="s">
        <v>118</v>
      </c>
      <c r="C145" s="81">
        <v>2812955431</v>
      </c>
      <c r="D145" s="81">
        <v>0</v>
      </c>
      <c r="E145" s="89">
        <v>0</v>
      </c>
      <c r="F145" s="81">
        <v>0</v>
      </c>
      <c r="G145" s="81">
        <v>0</v>
      </c>
      <c r="H145" s="81">
        <v>10744</v>
      </c>
      <c r="I145" s="81">
        <v>0</v>
      </c>
      <c r="J145" s="88" t="s">
        <v>135</v>
      </c>
      <c r="K145" s="167">
        <v>3720144</v>
      </c>
      <c r="L145" s="81">
        <v>0</v>
      </c>
      <c r="M145" s="87">
        <v>0</v>
      </c>
      <c r="N145" s="173">
        <v>7420144</v>
      </c>
    </row>
    <row r="146" spans="1:14" x14ac:dyDescent="0.2">
      <c r="A146" s="163"/>
      <c r="B146" s="171"/>
      <c r="C146" s="81">
        <v>0</v>
      </c>
      <c r="D146" s="81">
        <v>2865462236</v>
      </c>
      <c r="E146" s="89">
        <v>0</v>
      </c>
      <c r="F146" s="87">
        <v>3100000</v>
      </c>
      <c r="G146" s="87">
        <v>609400</v>
      </c>
      <c r="H146" s="87">
        <v>0</v>
      </c>
      <c r="I146" s="87">
        <v>0</v>
      </c>
      <c r="J146" s="88" t="s">
        <v>135</v>
      </c>
      <c r="K146" s="167"/>
      <c r="L146" s="81">
        <v>1400000</v>
      </c>
      <c r="M146" s="81">
        <v>500000</v>
      </c>
      <c r="N146" s="173"/>
    </row>
    <row r="147" spans="1:14" x14ac:dyDescent="0.2">
      <c r="A147" s="164"/>
      <c r="B147" s="172"/>
      <c r="C147" s="81"/>
      <c r="D147" s="81">
        <v>2833967078</v>
      </c>
      <c r="E147" s="89"/>
      <c r="F147" s="87"/>
      <c r="G147" s="87"/>
      <c r="H147" s="87"/>
      <c r="I147" s="87"/>
      <c r="J147" s="88"/>
      <c r="K147" s="168"/>
      <c r="L147" s="81">
        <v>1800000</v>
      </c>
      <c r="M147" s="81">
        <v>0</v>
      </c>
      <c r="N147" s="174"/>
    </row>
    <row r="148" spans="1:14" x14ac:dyDescent="0.2">
      <c r="A148" s="163">
        <v>411</v>
      </c>
      <c r="B148" s="171" t="s">
        <v>119</v>
      </c>
      <c r="C148" s="81">
        <v>4906579071</v>
      </c>
      <c r="D148" s="81">
        <v>0</v>
      </c>
      <c r="E148" s="89">
        <v>0</v>
      </c>
      <c r="F148" s="81">
        <v>0</v>
      </c>
      <c r="G148" s="81">
        <v>0</v>
      </c>
      <c r="H148" s="81">
        <v>102079</v>
      </c>
      <c r="I148" s="81">
        <v>0</v>
      </c>
      <c r="J148" s="88" t="s">
        <v>135</v>
      </c>
      <c r="K148" s="167">
        <v>5802079</v>
      </c>
      <c r="L148" s="81">
        <v>0</v>
      </c>
      <c r="M148" s="81">
        <v>0</v>
      </c>
      <c r="N148" s="173">
        <v>17052079</v>
      </c>
    </row>
    <row r="149" spans="1:14" x14ac:dyDescent="0.2">
      <c r="A149" s="163"/>
      <c r="B149" s="171"/>
      <c r="C149" s="81">
        <v>0</v>
      </c>
      <c r="D149" s="81">
        <v>5535959527</v>
      </c>
      <c r="E149" s="89">
        <v>0</v>
      </c>
      <c r="F149" s="81">
        <v>5700000</v>
      </c>
      <c r="G149" s="87">
        <v>0</v>
      </c>
      <c r="H149" s="87">
        <v>0</v>
      </c>
      <c r="I149" s="87">
        <v>0</v>
      </c>
      <c r="J149" s="88" t="s">
        <v>135</v>
      </c>
      <c r="K149" s="167"/>
      <c r="L149" s="81">
        <v>3032000</v>
      </c>
      <c r="M149" s="81">
        <v>4750000</v>
      </c>
      <c r="N149" s="173"/>
    </row>
    <row r="150" spans="1:14" x14ac:dyDescent="0.2">
      <c r="A150" s="164"/>
      <c r="B150" s="172"/>
      <c r="C150" s="81"/>
      <c r="D150" s="81">
        <v>5336439014</v>
      </c>
      <c r="E150" s="89"/>
      <c r="F150" s="81"/>
      <c r="G150" s="87"/>
      <c r="H150" s="87"/>
      <c r="I150" s="87">
        <v>0</v>
      </c>
      <c r="J150" s="88"/>
      <c r="K150" s="168"/>
      <c r="L150" s="81">
        <v>3468000</v>
      </c>
      <c r="M150" s="81"/>
      <c r="N150" s="174"/>
    </row>
    <row r="151" spans="1:14" x14ac:dyDescent="0.2">
      <c r="A151" s="163">
        <v>412</v>
      </c>
      <c r="B151" s="165" t="s">
        <v>120</v>
      </c>
      <c r="C151" s="81">
        <v>803808688</v>
      </c>
      <c r="D151" s="81">
        <v>0</v>
      </c>
      <c r="E151" s="89">
        <v>0</v>
      </c>
      <c r="F151" s="81">
        <v>0</v>
      </c>
      <c r="G151" s="81">
        <v>0</v>
      </c>
      <c r="H151" s="81">
        <v>7069</v>
      </c>
      <c r="I151" s="81">
        <v>0</v>
      </c>
      <c r="J151" s="88" t="s">
        <v>135</v>
      </c>
      <c r="K151" s="167">
        <v>357069</v>
      </c>
      <c r="L151" s="81">
        <v>0</v>
      </c>
      <c r="M151" s="81">
        <v>0</v>
      </c>
      <c r="N151" s="169">
        <v>727069</v>
      </c>
    </row>
    <row r="152" spans="1:14" x14ac:dyDescent="0.2">
      <c r="A152" s="164"/>
      <c r="B152" s="166"/>
      <c r="C152" s="81"/>
      <c r="D152" s="81">
        <v>827621746</v>
      </c>
      <c r="E152" s="89"/>
      <c r="F152" s="81">
        <v>350000</v>
      </c>
      <c r="G152" s="81">
        <v>0</v>
      </c>
      <c r="H152" s="81"/>
      <c r="I152" s="81">
        <v>0</v>
      </c>
      <c r="J152" s="88"/>
      <c r="K152" s="168"/>
      <c r="L152" s="81">
        <v>0</v>
      </c>
      <c r="M152" s="81">
        <v>370000</v>
      </c>
      <c r="N152" s="170"/>
    </row>
    <row r="153" spans="1:14" x14ac:dyDescent="0.2">
      <c r="A153" s="164"/>
      <c r="B153" s="166"/>
      <c r="C153" s="81"/>
      <c r="D153" s="81">
        <v>809108331</v>
      </c>
      <c r="E153" s="89"/>
      <c r="F153" s="81"/>
      <c r="G153" s="81"/>
      <c r="H153" s="81"/>
      <c r="I153" s="81">
        <v>0</v>
      </c>
      <c r="J153" s="88"/>
      <c r="K153" s="168"/>
      <c r="L153" s="81">
        <v>0</v>
      </c>
      <c r="M153" s="81"/>
      <c r="N153" s="170"/>
    </row>
    <row r="154" spans="1:14" x14ac:dyDescent="0.2">
      <c r="A154" s="14">
        <v>413</v>
      </c>
      <c r="B154" s="15" t="s">
        <v>121</v>
      </c>
      <c r="C154" s="81">
        <v>717017075</v>
      </c>
      <c r="D154" s="81">
        <v>0</v>
      </c>
      <c r="E154" s="89">
        <v>0</v>
      </c>
      <c r="F154" s="81">
        <v>500000</v>
      </c>
      <c r="G154" s="81">
        <v>0</v>
      </c>
      <c r="H154" s="87">
        <v>1488</v>
      </c>
      <c r="I154" s="81">
        <v>0</v>
      </c>
      <c r="J154" s="88" t="s">
        <v>135</v>
      </c>
      <c r="K154" s="87">
        <v>501488</v>
      </c>
      <c r="L154" s="81">
        <v>1350001</v>
      </c>
      <c r="M154" s="81">
        <v>0</v>
      </c>
      <c r="N154" s="90">
        <v>1851489</v>
      </c>
    </row>
    <row r="155" spans="1:14" x14ac:dyDescent="0.2">
      <c r="A155" s="14">
        <v>414</v>
      </c>
      <c r="B155" s="15" t="s">
        <v>122</v>
      </c>
      <c r="C155" s="81">
        <v>731872752</v>
      </c>
      <c r="D155" s="81">
        <v>0</v>
      </c>
      <c r="E155" s="89">
        <v>0</v>
      </c>
      <c r="F155" s="81">
        <v>800000</v>
      </c>
      <c r="G155" s="81">
        <v>0</v>
      </c>
      <c r="H155" s="81">
        <v>45332</v>
      </c>
      <c r="I155" s="81">
        <v>0</v>
      </c>
      <c r="J155" s="88" t="s">
        <v>135</v>
      </c>
      <c r="K155" s="87">
        <v>845332</v>
      </c>
      <c r="L155" s="81">
        <v>1506239</v>
      </c>
      <c r="M155" s="81">
        <v>300000</v>
      </c>
      <c r="N155" s="90">
        <v>2651571</v>
      </c>
    </row>
    <row r="156" spans="1:14" x14ac:dyDescent="0.2">
      <c r="A156" s="14">
        <v>415</v>
      </c>
      <c r="B156" s="15" t="s">
        <v>123</v>
      </c>
      <c r="C156" s="81">
        <v>188632451</v>
      </c>
      <c r="D156" s="81">
        <v>0</v>
      </c>
      <c r="E156" s="89">
        <v>0</v>
      </c>
      <c r="F156" s="81">
        <v>290000</v>
      </c>
      <c r="G156" s="81">
        <v>0</v>
      </c>
      <c r="H156" s="81">
        <v>15764</v>
      </c>
      <c r="I156" s="81">
        <v>0</v>
      </c>
      <c r="J156" s="88" t="s">
        <v>135</v>
      </c>
      <c r="K156" s="87">
        <v>305764</v>
      </c>
      <c r="L156" s="81">
        <v>0</v>
      </c>
      <c r="M156" s="81">
        <v>200000</v>
      </c>
      <c r="N156" s="90">
        <v>505764</v>
      </c>
    </row>
    <row r="157" spans="1:14" x14ac:dyDescent="0.2">
      <c r="A157" s="14">
        <v>416</v>
      </c>
      <c r="B157" s="15" t="s">
        <v>124</v>
      </c>
      <c r="C157" s="81">
        <v>23618750</v>
      </c>
      <c r="D157" s="81">
        <v>0</v>
      </c>
      <c r="E157" s="89">
        <v>0</v>
      </c>
      <c r="F157" s="81">
        <v>0</v>
      </c>
      <c r="G157" s="81">
        <v>0</v>
      </c>
      <c r="H157" s="81">
        <v>0</v>
      </c>
      <c r="I157" s="81">
        <v>0</v>
      </c>
      <c r="J157" s="88" t="s">
        <v>135</v>
      </c>
      <c r="K157" s="87">
        <v>0</v>
      </c>
      <c r="L157" s="81">
        <v>31463</v>
      </c>
      <c r="M157" s="81">
        <v>0</v>
      </c>
      <c r="N157" s="90">
        <v>31463</v>
      </c>
    </row>
    <row r="158" spans="1:14" x14ac:dyDescent="0.2">
      <c r="A158" s="14">
        <v>417</v>
      </c>
      <c r="B158" s="15" t="s">
        <v>125</v>
      </c>
      <c r="C158" s="81">
        <v>189910816</v>
      </c>
      <c r="D158" s="81">
        <v>0</v>
      </c>
      <c r="E158" s="89">
        <v>0</v>
      </c>
      <c r="F158" s="81">
        <v>300000</v>
      </c>
      <c r="G158" s="81">
        <v>0</v>
      </c>
      <c r="H158" s="81">
        <v>31498</v>
      </c>
      <c r="I158" s="81">
        <v>0</v>
      </c>
      <c r="J158" s="88" t="s">
        <v>135</v>
      </c>
      <c r="K158" s="87">
        <v>331498</v>
      </c>
      <c r="L158" s="81">
        <v>0</v>
      </c>
      <c r="M158" s="81">
        <v>0</v>
      </c>
      <c r="N158" s="90">
        <v>331498</v>
      </c>
    </row>
    <row r="159" spans="1:14" x14ac:dyDescent="0.2">
      <c r="A159" s="14">
        <v>418</v>
      </c>
      <c r="B159" s="15" t="s">
        <v>126</v>
      </c>
      <c r="C159" s="81">
        <v>208528471</v>
      </c>
      <c r="D159" s="81">
        <v>0</v>
      </c>
      <c r="E159" s="89">
        <v>0</v>
      </c>
      <c r="F159" s="81">
        <v>0</v>
      </c>
      <c r="G159" s="81">
        <v>0</v>
      </c>
      <c r="H159" s="81">
        <v>5114</v>
      </c>
      <c r="I159" s="81">
        <v>0</v>
      </c>
      <c r="J159" s="88" t="s">
        <v>135</v>
      </c>
      <c r="K159" s="87">
        <v>5114</v>
      </c>
      <c r="L159" s="81">
        <v>742862</v>
      </c>
      <c r="M159" s="81">
        <v>175000</v>
      </c>
      <c r="N159" s="90">
        <v>922976</v>
      </c>
    </row>
    <row r="160" spans="1:14" x14ac:dyDescent="0.2">
      <c r="A160" s="163">
        <v>421</v>
      </c>
      <c r="B160" s="171" t="s">
        <v>127</v>
      </c>
      <c r="C160" s="81">
        <v>5610929871</v>
      </c>
      <c r="D160" s="81">
        <v>0</v>
      </c>
      <c r="E160" s="81">
        <v>5658712</v>
      </c>
      <c r="F160" s="81">
        <v>0</v>
      </c>
      <c r="G160" s="81">
        <v>0</v>
      </c>
      <c r="H160" s="81">
        <v>32543</v>
      </c>
      <c r="I160" s="81">
        <v>0</v>
      </c>
      <c r="J160" s="88" t="s">
        <v>135</v>
      </c>
      <c r="K160" s="167">
        <v>5691255</v>
      </c>
      <c r="L160" s="81">
        <v>0</v>
      </c>
      <c r="M160" s="81">
        <v>0</v>
      </c>
      <c r="N160" s="173">
        <v>8058005</v>
      </c>
    </row>
    <row r="161" spans="1:14" x14ac:dyDescent="0.2">
      <c r="A161" s="164"/>
      <c r="B161" s="172"/>
      <c r="C161" s="81"/>
      <c r="D161" s="81">
        <v>5631791214</v>
      </c>
      <c r="E161" s="81"/>
      <c r="F161" s="81"/>
      <c r="G161" s="81"/>
      <c r="H161" s="81"/>
      <c r="I161" s="81"/>
      <c r="J161" s="88"/>
      <c r="K161" s="168"/>
      <c r="L161" s="81">
        <v>2366750</v>
      </c>
      <c r="M161" s="81"/>
      <c r="N161" s="174"/>
    </row>
    <row r="162" spans="1:14" x14ac:dyDescent="0.2">
      <c r="A162" s="14">
        <v>422</v>
      </c>
      <c r="B162" s="15" t="s">
        <v>128</v>
      </c>
      <c r="C162" s="81">
        <v>862401096</v>
      </c>
      <c r="D162" s="81">
        <v>0</v>
      </c>
      <c r="E162" s="89">
        <v>0</v>
      </c>
      <c r="F162" s="81">
        <v>650000</v>
      </c>
      <c r="G162" s="81">
        <v>0</v>
      </c>
      <c r="H162" s="81">
        <v>8847</v>
      </c>
      <c r="I162" s="81">
        <v>0</v>
      </c>
      <c r="J162" s="88" t="s">
        <v>135</v>
      </c>
      <c r="K162" s="87">
        <v>658847</v>
      </c>
      <c r="L162" s="81">
        <v>220000</v>
      </c>
      <c r="M162" s="81">
        <v>0</v>
      </c>
      <c r="N162" s="90">
        <v>878847</v>
      </c>
    </row>
    <row r="163" spans="1:14" x14ac:dyDescent="0.2">
      <c r="A163" s="14">
        <v>431</v>
      </c>
      <c r="B163" s="15" t="s">
        <v>129</v>
      </c>
      <c r="C163" s="81">
        <v>667461395</v>
      </c>
      <c r="D163" s="81">
        <v>0</v>
      </c>
      <c r="E163" s="89">
        <v>0</v>
      </c>
      <c r="F163" s="81">
        <v>350000</v>
      </c>
      <c r="G163" s="81">
        <v>0</v>
      </c>
      <c r="H163" s="81">
        <v>3570</v>
      </c>
      <c r="I163" s="81">
        <v>0</v>
      </c>
      <c r="J163" s="88" t="s">
        <v>135</v>
      </c>
      <c r="K163" s="87">
        <v>353570</v>
      </c>
      <c r="L163" s="81">
        <v>0</v>
      </c>
      <c r="M163" s="81">
        <v>0</v>
      </c>
      <c r="N163" s="90">
        <v>353570</v>
      </c>
    </row>
    <row r="164" spans="1:14" x14ac:dyDescent="0.2">
      <c r="A164" s="14">
        <v>432</v>
      </c>
      <c r="B164" s="15" t="s">
        <v>130</v>
      </c>
      <c r="C164" s="81">
        <v>253976086</v>
      </c>
      <c r="D164" s="81">
        <v>0</v>
      </c>
      <c r="E164" s="89">
        <v>0</v>
      </c>
      <c r="F164" s="81">
        <v>100000</v>
      </c>
      <c r="G164" s="81">
        <v>0</v>
      </c>
      <c r="H164" s="81">
        <v>650</v>
      </c>
      <c r="I164" s="81">
        <v>0</v>
      </c>
      <c r="J164" s="88" t="s">
        <v>135</v>
      </c>
      <c r="K164" s="87">
        <v>100650</v>
      </c>
      <c r="L164" s="81">
        <v>0</v>
      </c>
      <c r="M164" s="81">
        <v>100000</v>
      </c>
      <c r="N164" s="90">
        <v>200650</v>
      </c>
    </row>
    <row r="165" spans="1:14" x14ac:dyDescent="0.2">
      <c r="A165" s="36">
        <v>433</v>
      </c>
      <c r="B165" s="96" t="s">
        <v>131</v>
      </c>
      <c r="C165" s="97">
        <v>185117505</v>
      </c>
      <c r="D165" s="97">
        <v>0</v>
      </c>
      <c r="E165" s="98">
        <v>0</v>
      </c>
      <c r="F165" s="97">
        <v>0</v>
      </c>
      <c r="G165" s="97">
        <v>0</v>
      </c>
      <c r="H165" s="97">
        <v>8666</v>
      </c>
      <c r="I165" s="97">
        <v>0</v>
      </c>
      <c r="J165" s="99" t="s">
        <v>135</v>
      </c>
      <c r="K165" s="100">
        <v>8666</v>
      </c>
      <c r="L165" s="97">
        <v>0</v>
      </c>
      <c r="M165" s="97">
        <v>250000</v>
      </c>
      <c r="N165" s="101">
        <v>258666</v>
      </c>
    </row>
    <row r="166" spans="1:14" x14ac:dyDescent="0.2">
      <c r="A166" s="42"/>
      <c r="B166" s="53" t="s">
        <v>132</v>
      </c>
      <c r="C166" s="44">
        <v>230459338582</v>
      </c>
      <c r="D166" s="44">
        <v>312770124346</v>
      </c>
      <c r="E166" s="44">
        <v>137114327</v>
      </c>
      <c r="F166" s="44">
        <v>218251434</v>
      </c>
      <c r="G166" s="44">
        <v>2044683</v>
      </c>
      <c r="H166" s="44">
        <v>3730889</v>
      </c>
      <c r="I166" s="44">
        <v>2500724</v>
      </c>
      <c r="J166" s="54"/>
      <c r="K166" s="55">
        <v>363642057</v>
      </c>
      <c r="L166" s="55">
        <v>175714707</v>
      </c>
      <c r="M166" s="44">
        <v>52583054</v>
      </c>
      <c r="N166" s="56">
        <v>591939816</v>
      </c>
    </row>
    <row r="170" spans="1:14" x14ac:dyDescent="0.2">
      <c r="D170" s="51"/>
      <c r="H170" s="49"/>
    </row>
    <row r="172" spans="1:14" x14ac:dyDescent="0.2">
      <c r="F172" s="51"/>
    </row>
    <row r="173" spans="1:14" x14ac:dyDescent="0.2">
      <c r="F173" s="51"/>
    </row>
    <row r="174" spans="1:14" hidden="1" x14ac:dyDescent="0.2">
      <c r="F174" s="51">
        <v>218506306</v>
      </c>
    </row>
    <row r="175" spans="1:14" hidden="1" x14ac:dyDescent="0.2"/>
  </sheetData>
  <mergeCells count="150">
    <mergeCell ref="A1:B1"/>
    <mergeCell ref="I1:J1"/>
    <mergeCell ref="A2:A4"/>
    <mergeCell ref="B2:B4"/>
    <mergeCell ref="K2:K4"/>
    <mergeCell ref="N2:N4"/>
    <mergeCell ref="A13:A14"/>
    <mergeCell ref="B13:B14"/>
    <mergeCell ref="K13:K14"/>
    <mergeCell ref="N13:N14"/>
    <mergeCell ref="A20:A21"/>
    <mergeCell ref="B20:B21"/>
    <mergeCell ref="K20:K21"/>
    <mergeCell ref="N20:N21"/>
    <mergeCell ref="A5:A7"/>
    <mergeCell ref="B5:B7"/>
    <mergeCell ref="K5:K7"/>
    <mergeCell ref="N5:N7"/>
    <mergeCell ref="A8:A9"/>
    <mergeCell ref="B8:B9"/>
    <mergeCell ref="K8:K9"/>
    <mergeCell ref="N8:N9"/>
    <mergeCell ref="A31:A32"/>
    <mergeCell ref="B31:B32"/>
    <mergeCell ref="K31:K32"/>
    <mergeCell ref="N31:N32"/>
    <mergeCell ref="A33:A34"/>
    <mergeCell ref="B33:B34"/>
    <mergeCell ref="K33:K34"/>
    <mergeCell ref="N33:N34"/>
    <mergeCell ref="A24:A25"/>
    <mergeCell ref="B24:B25"/>
    <mergeCell ref="K24:K25"/>
    <mergeCell ref="N24:N25"/>
    <mergeCell ref="A26:A27"/>
    <mergeCell ref="B26:B27"/>
    <mergeCell ref="K26:K27"/>
    <mergeCell ref="N26:N27"/>
    <mergeCell ref="A40:A41"/>
    <mergeCell ref="B40:B41"/>
    <mergeCell ref="K40:K41"/>
    <mergeCell ref="N40:N41"/>
    <mergeCell ref="A44:A46"/>
    <mergeCell ref="B44:B46"/>
    <mergeCell ref="K44:K46"/>
    <mergeCell ref="N44:N46"/>
    <mergeCell ref="A35:A36"/>
    <mergeCell ref="B35:B36"/>
    <mergeCell ref="K35:K36"/>
    <mergeCell ref="N35:N36"/>
    <mergeCell ref="A38:A39"/>
    <mergeCell ref="B38:B39"/>
    <mergeCell ref="K38:K39"/>
    <mergeCell ref="N38:N39"/>
    <mergeCell ref="A55:A56"/>
    <mergeCell ref="B55:B56"/>
    <mergeCell ref="K55:K56"/>
    <mergeCell ref="N55:N56"/>
    <mergeCell ref="A60:A61"/>
    <mergeCell ref="B60:B61"/>
    <mergeCell ref="K60:K61"/>
    <mergeCell ref="N60:N61"/>
    <mergeCell ref="A47:A48"/>
    <mergeCell ref="B47:B48"/>
    <mergeCell ref="K47:K48"/>
    <mergeCell ref="N47:N48"/>
    <mergeCell ref="A50:A51"/>
    <mergeCell ref="B50:B51"/>
    <mergeCell ref="K50:K51"/>
    <mergeCell ref="N50:N51"/>
    <mergeCell ref="A81:A82"/>
    <mergeCell ref="B81:B82"/>
    <mergeCell ref="K81:K82"/>
    <mergeCell ref="N81:N82"/>
    <mergeCell ref="A84:A85"/>
    <mergeCell ref="B84:B85"/>
    <mergeCell ref="K84:K85"/>
    <mergeCell ref="N84:N85"/>
    <mergeCell ref="A68:A69"/>
    <mergeCell ref="B68:B69"/>
    <mergeCell ref="K68:K69"/>
    <mergeCell ref="N68:N69"/>
    <mergeCell ref="A72:A74"/>
    <mergeCell ref="B72:B74"/>
    <mergeCell ref="K72:K74"/>
    <mergeCell ref="N72:N74"/>
    <mergeCell ref="A94:A96"/>
    <mergeCell ref="B94:B96"/>
    <mergeCell ref="K94:K96"/>
    <mergeCell ref="N94:N96"/>
    <mergeCell ref="A97:A98"/>
    <mergeCell ref="B97:B98"/>
    <mergeCell ref="K97:K98"/>
    <mergeCell ref="N97:N98"/>
    <mergeCell ref="A88:A90"/>
    <mergeCell ref="B88:B90"/>
    <mergeCell ref="K88:K90"/>
    <mergeCell ref="N88:N90"/>
    <mergeCell ref="A92:A93"/>
    <mergeCell ref="B92:B93"/>
    <mergeCell ref="K92:K93"/>
    <mergeCell ref="N92:N93"/>
    <mergeCell ref="A116:A118"/>
    <mergeCell ref="B116:B118"/>
    <mergeCell ref="K116:K118"/>
    <mergeCell ref="N116:N118"/>
    <mergeCell ref="A119:A120"/>
    <mergeCell ref="B119:B120"/>
    <mergeCell ref="K119:K120"/>
    <mergeCell ref="N119:N120"/>
    <mergeCell ref="A99:A100"/>
    <mergeCell ref="B99:B100"/>
    <mergeCell ref="K99:K100"/>
    <mergeCell ref="N99:N100"/>
    <mergeCell ref="A101:A102"/>
    <mergeCell ref="B101:B102"/>
    <mergeCell ref="K101:K102"/>
    <mergeCell ref="N101:N102"/>
    <mergeCell ref="A133:A134"/>
    <mergeCell ref="B133:B134"/>
    <mergeCell ref="K133:K134"/>
    <mergeCell ref="N133:N134"/>
    <mergeCell ref="A137:A138"/>
    <mergeCell ref="B137:B138"/>
    <mergeCell ref="K137:K138"/>
    <mergeCell ref="N137:N138"/>
    <mergeCell ref="A121:A123"/>
    <mergeCell ref="B121:B123"/>
    <mergeCell ref="K121:K123"/>
    <mergeCell ref="N121:N123"/>
    <mergeCell ref="A124:A125"/>
    <mergeCell ref="B124:B125"/>
    <mergeCell ref="K124:K125"/>
    <mergeCell ref="N124:N125"/>
    <mergeCell ref="A151:A153"/>
    <mergeCell ref="B151:B153"/>
    <mergeCell ref="K151:K153"/>
    <mergeCell ref="N151:N153"/>
    <mergeCell ref="A160:A161"/>
    <mergeCell ref="B160:B161"/>
    <mergeCell ref="K160:K161"/>
    <mergeCell ref="N160:N161"/>
    <mergeCell ref="A145:A147"/>
    <mergeCell ref="B145:B147"/>
    <mergeCell ref="K145:K147"/>
    <mergeCell ref="N145:N147"/>
    <mergeCell ref="A148:A150"/>
    <mergeCell ref="B148:B150"/>
    <mergeCell ref="K148:K150"/>
    <mergeCell ref="N148:N150"/>
  </mergeCells>
  <pageMargins left="0.7" right="0.7" top="0.75" bottom="0.75" header="0.3" footer="0.3"/>
  <pageSetup scale="68" fitToHeight="0" orientation="landscape" r:id="rId1"/>
  <rowBreaks count="1" manualBreakCount="1">
    <brk id="5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633B-D9FA-4A8E-BA89-365E7011CD3F}">
  <sheetPr codeName="Sheet3">
    <pageSetUpPr fitToPage="1"/>
  </sheetPr>
  <dimension ref="A1:D187"/>
  <sheetViews>
    <sheetView workbookViewId="0">
      <selection activeCell="B3" sqref="B3:B5"/>
    </sheetView>
  </sheetViews>
  <sheetFormatPr defaultRowHeight="15" x14ac:dyDescent="0.25"/>
  <cols>
    <col min="1" max="1" width="14.28515625" customWidth="1"/>
    <col min="2" max="2" width="10.28515625" customWidth="1"/>
    <col min="3" max="3" width="30.85546875" customWidth="1"/>
    <col min="4" max="4" width="19.140625" customWidth="1"/>
    <col min="257" max="257" width="14.28515625" customWidth="1"/>
    <col min="258" max="258" width="10.28515625" customWidth="1"/>
    <col min="259" max="259" width="30.85546875" customWidth="1"/>
    <col min="260" max="260" width="19.140625" customWidth="1"/>
    <col min="513" max="513" width="14.28515625" customWidth="1"/>
    <col min="514" max="514" width="10.28515625" customWidth="1"/>
    <col min="515" max="515" width="30.85546875" customWidth="1"/>
    <col min="516" max="516" width="19.140625" customWidth="1"/>
    <col min="769" max="769" width="14.28515625" customWidth="1"/>
    <col min="770" max="770" width="10.28515625" customWidth="1"/>
    <col min="771" max="771" width="30.85546875" customWidth="1"/>
    <col min="772" max="772" width="19.140625" customWidth="1"/>
    <col min="1025" max="1025" width="14.28515625" customWidth="1"/>
    <col min="1026" max="1026" width="10.28515625" customWidth="1"/>
    <col min="1027" max="1027" width="30.85546875" customWidth="1"/>
    <col min="1028" max="1028" width="19.140625" customWidth="1"/>
    <col min="1281" max="1281" width="14.28515625" customWidth="1"/>
    <col min="1282" max="1282" width="10.28515625" customWidth="1"/>
    <col min="1283" max="1283" width="30.85546875" customWidth="1"/>
    <col min="1284" max="1284" width="19.140625" customWidth="1"/>
    <col min="1537" max="1537" width="14.28515625" customWidth="1"/>
    <col min="1538" max="1538" width="10.28515625" customWidth="1"/>
    <col min="1539" max="1539" width="30.85546875" customWidth="1"/>
    <col min="1540" max="1540" width="19.140625" customWidth="1"/>
    <col min="1793" max="1793" width="14.28515625" customWidth="1"/>
    <col min="1794" max="1794" width="10.28515625" customWidth="1"/>
    <col min="1795" max="1795" width="30.85546875" customWidth="1"/>
    <col min="1796" max="1796" width="19.140625" customWidth="1"/>
    <col min="2049" max="2049" width="14.28515625" customWidth="1"/>
    <col min="2050" max="2050" width="10.28515625" customWidth="1"/>
    <col min="2051" max="2051" width="30.85546875" customWidth="1"/>
    <col min="2052" max="2052" width="19.140625" customWidth="1"/>
    <col min="2305" max="2305" width="14.28515625" customWidth="1"/>
    <col min="2306" max="2306" width="10.28515625" customWidth="1"/>
    <col min="2307" max="2307" width="30.85546875" customWidth="1"/>
    <col min="2308" max="2308" width="19.140625" customWidth="1"/>
    <col min="2561" max="2561" width="14.28515625" customWidth="1"/>
    <col min="2562" max="2562" width="10.28515625" customWidth="1"/>
    <col min="2563" max="2563" width="30.85546875" customWidth="1"/>
    <col min="2564" max="2564" width="19.140625" customWidth="1"/>
    <col min="2817" max="2817" width="14.28515625" customWidth="1"/>
    <col min="2818" max="2818" width="10.28515625" customWidth="1"/>
    <col min="2819" max="2819" width="30.85546875" customWidth="1"/>
    <col min="2820" max="2820" width="19.140625" customWidth="1"/>
    <col min="3073" max="3073" width="14.28515625" customWidth="1"/>
    <col min="3074" max="3074" width="10.28515625" customWidth="1"/>
    <col min="3075" max="3075" width="30.85546875" customWidth="1"/>
    <col min="3076" max="3076" width="19.140625" customWidth="1"/>
    <col min="3329" max="3329" width="14.28515625" customWidth="1"/>
    <col min="3330" max="3330" width="10.28515625" customWidth="1"/>
    <col min="3331" max="3331" width="30.85546875" customWidth="1"/>
    <col min="3332" max="3332" width="19.140625" customWidth="1"/>
    <col min="3585" max="3585" width="14.28515625" customWidth="1"/>
    <col min="3586" max="3586" width="10.28515625" customWidth="1"/>
    <col min="3587" max="3587" width="30.85546875" customWidth="1"/>
    <col min="3588" max="3588" width="19.140625" customWidth="1"/>
    <col min="3841" max="3841" width="14.28515625" customWidth="1"/>
    <col min="3842" max="3842" width="10.28515625" customWidth="1"/>
    <col min="3843" max="3843" width="30.85546875" customWidth="1"/>
    <col min="3844" max="3844" width="19.140625" customWidth="1"/>
    <col min="4097" max="4097" width="14.28515625" customWidth="1"/>
    <col min="4098" max="4098" width="10.28515625" customWidth="1"/>
    <col min="4099" max="4099" width="30.85546875" customWidth="1"/>
    <col min="4100" max="4100" width="19.140625" customWidth="1"/>
    <col min="4353" max="4353" width="14.28515625" customWidth="1"/>
    <col min="4354" max="4354" width="10.28515625" customWidth="1"/>
    <col min="4355" max="4355" width="30.85546875" customWidth="1"/>
    <col min="4356" max="4356" width="19.140625" customWidth="1"/>
    <col min="4609" max="4609" width="14.28515625" customWidth="1"/>
    <col min="4610" max="4610" width="10.28515625" customWidth="1"/>
    <col min="4611" max="4611" width="30.85546875" customWidth="1"/>
    <col min="4612" max="4612" width="19.140625" customWidth="1"/>
    <col min="4865" max="4865" width="14.28515625" customWidth="1"/>
    <col min="4866" max="4866" width="10.28515625" customWidth="1"/>
    <col min="4867" max="4867" width="30.85546875" customWidth="1"/>
    <col min="4868" max="4868" width="19.140625" customWidth="1"/>
    <col min="5121" max="5121" width="14.28515625" customWidth="1"/>
    <col min="5122" max="5122" width="10.28515625" customWidth="1"/>
    <col min="5123" max="5123" width="30.85546875" customWidth="1"/>
    <col min="5124" max="5124" width="19.140625" customWidth="1"/>
    <col min="5377" max="5377" width="14.28515625" customWidth="1"/>
    <col min="5378" max="5378" width="10.28515625" customWidth="1"/>
    <col min="5379" max="5379" width="30.85546875" customWidth="1"/>
    <col min="5380" max="5380" width="19.140625" customWidth="1"/>
    <col min="5633" max="5633" width="14.28515625" customWidth="1"/>
    <col min="5634" max="5634" width="10.28515625" customWidth="1"/>
    <col min="5635" max="5635" width="30.85546875" customWidth="1"/>
    <col min="5636" max="5636" width="19.140625" customWidth="1"/>
    <col min="5889" max="5889" width="14.28515625" customWidth="1"/>
    <col min="5890" max="5890" width="10.28515625" customWidth="1"/>
    <col min="5891" max="5891" width="30.85546875" customWidth="1"/>
    <col min="5892" max="5892" width="19.140625" customWidth="1"/>
    <col min="6145" max="6145" width="14.28515625" customWidth="1"/>
    <col min="6146" max="6146" width="10.28515625" customWidth="1"/>
    <col min="6147" max="6147" width="30.85546875" customWidth="1"/>
    <col min="6148" max="6148" width="19.140625" customWidth="1"/>
    <col min="6401" max="6401" width="14.28515625" customWidth="1"/>
    <col min="6402" max="6402" width="10.28515625" customWidth="1"/>
    <col min="6403" max="6403" width="30.85546875" customWidth="1"/>
    <col min="6404" max="6404" width="19.140625" customWidth="1"/>
    <col min="6657" max="6657" width="14.28515625" customWidth="1"/>
    <col min="6658" max="6658" width="10.28515625" customWidth="1"/>
    <col min="6659" max="6659" width="30.85546875" customWidth="1"/>
    <col min="6660" max="6660" width="19.140625" customWidth="1"/>
    <col min="6913" max="6913" width="14.28515625" customWidth="1"/>
    <col min="6914" max="6914" width="10.28515625" customWidth="1"/>
    <col min="6915" max="6915" width="30.85546875" customWidth="1"/>
    <col min="6916" max="6916" width="19.140625" customWidth="1"/>
    <col min="7169" max="7169" width="14.28515625" customWidth="1"/>
    <col min="7170" max="7170" width="10.28515625" customWidth="1"/>
    <col min="7171" max="7171" width="30.85546875" customWidth="1"/>
    <col min="7172" max="7172" width="19.140625" customWidth="1"/>
    <col min="7425" max="7425" width="14.28515625" customWidth="1"/>
    <col min="7426" max="7426" width="10.28515625" customWidth="1"/>
    <col min="7427" max="7427" width="30.85546875" customWidth="1"/>
    <col min="7428" max="7428" width="19.140625" customWidth="1"/>
    <col min="7681" max="7681" width="14.28515625" customWidth="1"/>
    <col min="7682" max="7682" width="10.28515625" customWidth="1"/>
    <col min="7683" max="7683" width="30.85546875" customWidth="1"/>
    <col min="7684" max="7684" width="19.140625" customWidth="1"/>
    <col min="7937" max="7937" width="14.28515625" customWidth="1"/>
    <col min="7938" max="7938" width="10.28515625" customWidth="1"/>
    <col min="7939" max="7939" width="30.85546875" customWidth="1"/>
    <col min="7940" max="7940" width="19.140625" customWidth="1"/>
    <col min="8193" max="8193" width="14.28515625" customWidth="1"/>
    <col min="8194" max="8194" width="10.28515625" customWidth="1"/>
    <col min="8195" max="8195" width="30.85546875" customWidth="1"/>
    <col min="8196" max="8196" width="19.140625" customWidth="1"/>
    <col min="8449" max="8449" width="14.28515625" customWidth="1"/>
    <col min="8450" max="8450" width="10.28515625" customWidth="1"/>
    <col min="8451" max="8451" width="30.85546875" customWidth="1"/>
    <col min="8452" max="8452" width="19.140625" customWidth="1"/>
    <col min="8705" max="8705" width="14.28515625" customWidth="1"/>
    <col min="8706" max="8706" width="10.28515625" customWidth="1"/>
    <col min="8707" max="8707" width="30.85546875" customWidth="1"/>
    <col min="8708" max="8708" width="19.140625" customWidth="1"/>
    <col min="8961" max="8961" width="14.28515625" customWidth="1"/>
    <col min="8962" max="8962" width="10.28515625" customWidth="1"/>
    <col min="8963" max="8963" width="30.85546875" customWidth="1"/>
    <col min="8964" max="8964" width="19.140625" customWidth="1"/>
    <col min="9217" max="9217" width="14.28515625" customWidth="1"/>
    <col min="9218" max="9218" width="10.28515625" customWidth="1"/>
    <col min="9219" max="9219" width="30.85546875" customWidth="1"/>
    <col min="9220" max="9220" width="19.140625" customWidth="1"/>
    <col min="9473" max="9473" width="14.28515625" customWidth="1"/>
    <col min="9474" max="9474" width="10.28515625" customWidth="1"/>
    <col min="9475" max="9475" width="30.85546875" customWidth="1"/>
    <col min="9476" max="9476" width="19.140625" customWidth="1"/>
    <col min="9729" max="9729" width="14.28515625" customWidth="1"/>
    <col min="9730" max="9730" width="10.28515625" customWidth="1"/>
    <col min="9731" max="9731" width="30.85546875" customWidth="1"/>
    <col min="9732" max="9732" width="19.140625" customWidth="1"/>
    <col min="9985" max="9985" width="14.28515625" customWidth="1"/>
    <col min="9986" max="9986" width="10.28515625" customWidth="1"/>
    <col min="9987" max="9987" width="30.85546875" customWidth="1"/>
    <col min="9988" max="9988" width="19.140625" customWidth="1"/>
    <col min="10241" max="10241" width="14.28515625" customWidth="1"/>
    <col min="10242" max="10242" width="10.28515625" customWidth="1"/>
    <col min="10243" max="10243" width="30.85546875" customWidth="1"/>
    <col min="10244" max="10244" width="19.140625" customWidth="1"/>
    <col min="10497" max="10497" width="14.28515625" customWidth="1"/>
    <col min="10498" max="10498" width="10.28515625" customWidth="1"/>
    <col min="10499" max="10499" width="30.85546875" customWidth="1"/>
    <col min="10500" max="10500" width="19.140625" customWidth="1"/>
    <col min="10753" max="10753" width="14.28515625" customWidth="1"/>
    <col min="10754" max="10754" width="10.28515625" customWidth="1"/>
    <col min="10755" max="10755" width="30.85546875" customWidth="1"/>
    <col min="10756" max="10756" width="19.140625" customWidth="1"/>
    <col min="11009" max="11009" width="14.28515625" customWidth="1"/>
    <col min="11010" max="11010" width="10.28515625" customWidth="1"/>
    <col min="11011" max="11011" width="30.85546875" customWidth="1"/>
    <col min="11012" max="11012" width="19.140625" customWidth="1"/>
    <col min="11265" max="11265" width="14.28515625" customWidth="1"/>
    <col min="11266" max="11266" width="10.28515625" customWidth="1"/>
    <col min="11267" max="11267" width="30.85546875" customWidth="1"/>
    <col min="11268" max="11268" width="19.140625" customWidth="1"/>
    <col min="11521" max="11521" width="14.28515625" customWidth="1"/>
    <col min="11522" max="11522" width="10.28515625" customWidth="1"/>
    <col min="11523" max="11523" width="30.85546875" customWidth="1"/>
    <col min="11524" max="11524" width="19.140625" customWidth="1"/>
    <col min="11777" max="11777" width="14.28515625" customWidth="1"/>
    <col min="11778" max="11778" width="10.28515625" customWidth="1"/>
    <col min="11779" max="11779" width="30.85546875" customWidth="1"/>
    <col min="11780" max="11780" width="19.140625" customWidth="1"/>
    <col min="12033" max="12033" width="14.28515625" customWidth="1"/>
    <col min="12034" max="12034" width="10.28515625" customWidth="1"/>
    <col min="12035" max="12035" width="30.85546875" customWidth="1"/>
    <col min="12036" max="12036" width="19.140625" customWidth="1"/>
    <col min="12289" max="12289" width="14.28515625" customWidth="1"/>
    <col min="12290" max="12290" width="10.28515625" customWidth="1"/>
    <col min="12291" max="12291" width="30.85546875" customWidth="1"/>
    <col min="12292" max="12292" width="19.140625" customWidth="1"/>
    <col min="12545" max="12545" width="14.28515625" customWidth="1"/>
    <col min="12546" max="12546" width="10.28515625" customWidth="1"/>
    <col min="12547" max="12547" width="30.85546875" customWidth="1"/>
    <col min="12548" max="12548" width="19.140625" customWidth="1"/>
    <col min="12801" max="12801" width="14.28515625" customWidth="1"/>
    <col min="12802" max="12802" width="10.28515625" customWidth="1"/>
    <col min="12803" max="12803" width="30.85546875" customWidth="1"/>
    <col min="12804" max="12804" width="19.140625" customWidth="1"/>
    <col min="13057" max="13057" width="14.28515625" customWidth="1"/>
    <col min="13058" max="13058" width="10.28515625" customWidth="1"/>
    <col min="13059" max="13059" width="30.85546875" customWidth="1"/>
    <col min="13060" max="13060" width="19.140625" customWidth="1"/>
    <col min="13313" max="13313" width="14.28515625" customWidth="1"/>
    <col min="13314" max="13314" width="10.28515625" customWidth="1"/>
    <col min="13315" max="13315" width="30.85546875" customWidth="1"/>
    <col min="13316" max="13316" width="19.140625" customWidth="1"/>
    <col min="13569" max="13569" width="14.28515625" customWidth="1"/>
    <col min="13570" max="13570" width="10.28515625" customWidth="1"/>
    <col min="13571" max="13571" width="30.85546875" customWidth="1"/>
    <col min="13572" max="13572" width="19.140625" customWidth="1"/>
    <col min="13825" max="13825" width="14.28515625" customWidth="1"/>
    <col min="13826" max="13826" width="10.28515625" customWidth="1"/>
    <col min="13827" max="13827" width="30.85546875" customWidth="1"/>
    <col min="13828" max="13828" width="19.140625" customWidth="1"/>
    <col min="14081" max="14081" width="14.28515625" customWidth="1"/>
    <col min="14082" max="14082" width="10.28515625" customWidth="1"/>
    <col min="14083" max="14083" width="30.85546875" customWidth="1"/>
    <col min="14084" max="14084" width="19.140625" customWidth="1"/>
    <col min="14337" max="14337" width="14.28515625" customWidth="1"/>
    <col min="14338" max="14338" width="10.28515625" customWidth="1"/>
    <col min="14339" max="14339" width="30.85546875" customWidth="1"/>
    <col min="14340" max="14340" width="19.140625" customWidth="1"/>
    <col min="14593" max="14593" width="14.28515625" customWidth="1"/>
    <col min="14594" max="14594" width="10.28515625" customWidth="1"/>
    <col min="14595" max="14595" width="30.85546875" customWidth="1"/>
    <col min="14596" max="14596" width="19.140625" customWidth="1"/>
    <col min="14849" max="14849" width="14.28515625" customWidth="1"/>
    <col min="14850" max="14850" width="10.28515625" customWidth="1"/>
    <col min="14851" max="14851" width="30.85546875" customWidth="1"/>
    <col min="14852" max="14852" width="19.140625" customWidth="1"/>
    <col min="15105" max="15105" width="14.28515625" customWidth="1"/>
    <col min="15106" max="15106" width="10.28515625" customWidth="1"/>
    <col min="15107" max="15107" width="30.85546875" customWidth="1"/>
    <col min="15108" max="15108" width="19.140625" customWidth="1"/>
    <col min="15361" max="15361" width="14.28515625" customWidth="1"/>
    <col min="15362" max="15362" width="10.28515625" customWidth="1"/>
    <col min="15363" max="15363" width="30.85546875" customWidth="1"/>
    <col min="15364" max="15364" width="19.140625" customWidth="1"/>
    <col min="15617" max="15617" width="14.28515625" customWidth="1"/>
    <col min="15618" max="15618" width="10.28515625" customWidth="1"/>
    <col min="15619" max="15619" width="30.85546875" customWidth="1"/>
    <col min="15620" max="15620" width="19.140625" customWidth="1"/>
    <col min="15873" max="15873" width="14.28515625" customWidth="1"/>
    <col min="15874" max="15874" width="10.28515625" customWidth="1"/>
    <col min="15875" max="15875" width="30.85546875" customWidth="1"/>
    <col min="15876" max="15876" width="19.140625" customWidth="1"/>
    <col min="16129" max="16129" width="14.28515625" customWidth="1"/>
    <col min="16130" max="16130" width="10.28515625" customWidth="1"/>
    <col min="16131" max="16131" width="30.85546875" customWidth="1"/>
    <col min="16132" max="16132" width="19.140625" customWidth="1"/>
  </cols>
  <sheetData>
    <row r="1" spans="1:4" x14ac:dyDescent="0.25">
      <c r="A1" s="57" t="s">
        <v>136</v>
      </c>
      <c r="C1" s="58" t="s">
        <v>137</v>
      </c>
      <c r="D1" s="58" t="s">
        <v>137</v>
      </c>
    </row>
    <row r="2" spans="1:4" ht="15.75" thickBot="1" x14ac:dyDescent="0.3">
      <c r="A2" s="59" t="s">
        <v>138</v>
      </c>
      <c r="B2" s="59" t="s">
        <v>139</v>
      </c>
      <c r="C2" s="59" t="s">
        <v>140</v>
      </c>
      <c r="D2" s="59" t="s">
        <v>141</v>
      </c>
    </row>
    <row r="3" spans="1:4" x14ac:dyDescent="0.25">
      <c r="A3" s="60" t="s">
        <v>142</v>
      </c>
      <c r="B3" s="61" t="s">
        <v>143</v>
      </c>
      <c r="C3" s="60" t="s">
        <v>13</v>
      </c>
      <c r="D3" s="62">
        <v>34906298306</v>
      </c>
    </row>
    <row r="4" spans="1:4" x14ac:dyDescent="0.25">
      <c r="A4" s="63" t="s">
        <v>137</v>
      </c>
      <c r="B4" s="64" t="s">
        <v>144</v>
      </c>
      <c r="C4" s="60" t="s">
        <v>145</v>
      </c>
      <c r="D4" s="62">
        <v>37678110595</v>
      </c>
    </row>
    <row r="5" spans="1:4" x14ac:dyDescent="0.25">
      <c r="A5" s="63" t="s">
        <v>137</v>
      </c>
      <c r="B5" s="64" t="s">
        <v>146</v>
      </c>
      <c r="C5" s="60" t="s">
        <v>15</v>
      </c>
      <c r="D5" s="62">
        <v>3084157498</v>
      </c>
    </row>
    <row r="6" spans="1:4" x14ac:dyDescent="0.25">
      <c r="A6" s="63" t="s">
        <v>137</v>
      </c>
      <c r="B6" s="65">
        <v>136</v>
      </c>
      <c r="C6" s="60" t="s">
        <v>49</v>
      </c>
      <c r="D6" s="62">
        <v>47529434</v>
      </c>
    </row>
    <row r="7" spans="1:4" x14ac:dyDescent="0.25">
      <c r="A7" s="60" t="s">
        <v>147</v>
      </c>
      <c r="B7" s="64" t="s">
        <v>148</v>
      </c>
      <c r="C7" s="60" t="s">
        <v>16</v>
      </c>
      <c r="D7" s="62">
        <v>457247271</v>
      </c>
    </row>
    <row r="8" spans="1:4" x14ac:dyDescent="0.25">
      <c r="A8" s="63" t="s">
        <v>137</v>
      </c>
      <c r="B8" s="64" t="s">
        <v>149</v>
      </c>
      <c r="C8" s="60" t="s">
        <v>17</v>
      </c>
      <c r="D8" s="62">
        <v>327395971</v>
      </c>
    </row>
    <row r="9" spans="1:4" x14ac:dyDescent="0.25">
      <c r="A9" s="63" t="s">
        <v>137</v>
      </c>
      <c r="B9" s="64">
        <v>243</v>
      </c>
      <c r="C9" s="60" t="s">
        <v>72</v>
      </c>
      <c r="D9" s="62">
        <v>18217678</v>
      </c>
    </row>
    <row r="10" spans="1:4" x14ac:dyDescent="0.25">
      <c r="A10" s="63" t="s">
        <v>137</v>
      </c>
      <c r="B10" s="64">
        <v>421</v>
      </c>
      <c r="C10" s="60" t="s">
        <v>127</v>
      </c>
      <c r="D10" s="62">
        <v>48926529</v>
      </c>
    </row>
    <row r="11" spans="1:4" x14ac:dyDescent="0.25">
      <c r="A11" s="63" t="s">
        <v>137</v>
      </c>
      <c r="B11" s="64">
        <v>432</v>
      </c>
      <c r="C11" s="60" t="s">
        <v>130</v>
      </c>
      <c r="D11" s="62">
        <v>50141171</v>
      </c>
    </row>
    <row r="12" spans="1:4" x14ac:dyDescent="0.25">
      <c r="A12" s="60" t="s">
        <v>150</v>
      </c>
      <c r="B12" s="64" t="s">
        <v>151</v>
      </c>
      <c r="C12" s="60" t="s">
        <v>18</v>
      </c>
      <c r="D12" s="62">
        <v>974488540</v>
      </c>
    </row>
    <row r="13" spans="1:4" x14ac:dyDescent="0.25">
      <c r="A13" s="63" t="s">
        <v>137</v>
      </c>
      <c r="B13" s="64" t="s">
        <v>152</v>
      </c>
      <c r="C13" s="60" t="s">
        <v>19</v>
      </c>
      <c r="D13" s="62">
        <v>5115312571</v>
      </c>
    </row>
    <row r="14" spans="1:4" x14ac:dyDescent="0.25">
      <c r="A14" s="63" t="s">
        <v>137</v>
      </c>
      <c r="B14" s="64">
        <v>148</v>
      </c>
      <c r="C14" s="60" t="s">
        <v>52</v>
      </c>
      <c r="D14" s="62">
        <v>281010</v>
      </c>
    </row>
    <row r="15" spans="1:4" x14ac:dyDescent="0.25">
      <c r="A15" s="63" t="s">
        <v>137</v>
      </c>
      <c r="B15" s="64">
        <v>201</v>
      </c>
      <c r="C15" s="60" t="s">
        <v>63</v>
      </c>
      <c r="D15" s="62">
        <v>557717</v>
      </c>
    </row>
    <row r="16" spans="1:4" x14ac:dyDescent="0.25">
      <c r="A16" s="63" t="s">
        <v>137</v>
      </c>
      <c r="B16" s="64">
        <v>202</v>
      </c>
      <c r="C16" s="60" t="s">
        <v>64</v>
      </c>
      <c r="D16" s="62">
        <v>6580354</v>
      </c>
    </row>
    <row r="17" spans="1:4" x14ac:dyDescent="0.25">
      <c r="A17" s="60" t="s">
        <v>153</v>
      </c>
      <c r="B17" s="64" t="s">
        <v>154</v>
      </c>
      <c r="C17" s="60" t="s">
        <v>20</v>
      </c>
      <c r="D17" s="62">
        <v>1198071860</v>
      </c>
    </row>
    <row r="18" spans="1:4" x14ac:dyDescent="0.25">
      <c r="A18" s="63" t="s">
        <v>137</v>
      </c>
      <c r="B18" s="64">
        <v>150</v>
      </c>
      <c r="C18" s="60" t="s">
        <v>54</v>
      </c>
      <c r="D18" s="62">
        <v>25317369</v>
      </c>
    </row>
    <row r="19" spans="1:4" x14ac:dyDescent="0.25">
      <c r="A19" s="60" t="s">
        <v>155</v>
      </c>
      <c r="B19" s="64" t="s">
        <v>156</v>
      </c>
      <c r="C19" s="60" t="s">
        <v>21</v>
      </c>
      <c r="D19" s="62">
        <v>654881844</v>
      </c>
    </row>
    <row r="20" spans="1:4" x14ac:dyDescent="0.25">
      <c r="A20" s="63" t="s">
        <v>137</v>
      </c>
      <c r="B20" s="64" t="s">
        <v>157</v>
      </c>
      <c r="C20" s="60" t="s">
        <v>158</v>
      </c>
      <c r="D20" s="62">
        <v>211357423</v>
      </c>
    </row>
    <row r="21" spans="1:4" x14ac:dyDescent="0.25">
      <c r="A21" s="63" t="s">
        <v>137</v>
      </c>
      <c r="B21" s="64">
        <v>274</v>
      </c>
      <c r="C21" s="60" t="s">
        <v>82</v>
      </c>
      <c r="D21" s="62">
        <v>4087263</v>
      </c>
    </row>
    <row r="22" spans="1:4" x14ac:dyDescent="0.25">
      <c r="A22" s="60" t="s">
        <v>159</v>
      </c>
      <c r="B22" s="64" t="s">
        <v>160</v>
      </c>
      <c r="C22" s="60" t="s">
        <v>24</v>
      </c>
      <c r="D22" s="62">
        <v>555495980</v>
      </c>
    </row>
    <row r="23" spans="1:4" x14ac:dyDescent="0.25">
      <c r="A23" s="63" t="s">
        <v>137</v>
      </c>
      <c r="B23" s="64" t="s">
        <v>161</v>
      </c>
      <c r="C23" s="60" t="s">
        <v>25</v>
      </c>
      <c r="D23" s="62">
        <v>988485158</v>
      </c>
    </row>
    <row r="24" spans="1:4" x14ac:dyDescent="0.25">
      <c r="A24" s="63" t="s">
        <v>137</v>
      </c>
      <c r="B24" s="64" t="s">
        <v>162</v>
      </c>
      <c r="C24" s="60" t="s">
        <v>26</v>
      </c>
      <c r="D24" s="62">
        <v>267459439</v>
      </c>
    </row>
    <row r="25" spans="1:4" x14ac:dyDescent="0.25">
      <c r="A25" s="63" t="s">
        <v>137</v>
      </c>
      <c r="B25" s="64" t="s">
        <v>163</v>
      </c>
      <c r="C25" s="60" t="s">
        <v>27</v>
      </c>
      <c r="D25" s="62">
        <v>271603039</v>
      </c>
    </row>
    <row r="26" spans="1:4" x14ac:dyDescent="0.25">
      <c r="A26" s="63" t="s">
        <v>137</v>
      </c>
      <c r="B26" s="64" t="s">
        <v>164</v>
      </c>
      <c r="C26" s="60" t="s">
        <v>28</v>
      </c>
      <c r="D26" s="62">
        <v>530562520</v>
      </c>
    </row>
    <row r="27" spans="1:4" x14ac:dyDescent="0.25">
      <c r="A27" s="63" t="s">
        <v>137</v>
      </c>
      <c r="B27" s="64" t="s">
        <v>165</v>
      </c>
      <c r="C27" s="60" t="s">
        <v>38</v>
      </c>
      <c r="D27" s="62">
        <v>3037214</v>
      </c>
    </row>
    <row r="28" spans="1:4" x14ac:dyDescent="0.25">
      <c r="A28" s="60" t="s">
        <v>166</v>
      </c>
      <c r="B28" s="64" t="s">
        <v>167</v>
      </c>
      <c r="C28" s="60" t="s">
        <v>29</v>
      </c>
      <c r="D28" s="62">
        <v>13850579923</v>
      </c>
    </row>
    <row r="29" spans="1:4" x14ac:dyDescent="0.25">
      <c r="A29" s="60" t="s">
        <v>168</v>
      </c>
      <c r="B29" s="61" t="s">
        <v>143</v>
      </c>
      <c r="C29" s="60" t="s">
        <v>13</v>
      </c>
      <c r="D29" s="62">
        <v>665411</v>
      </c>
    </row>
    <row r="30" spans="1:4" x14ac:dyDescent="0.25">
      <c r="A30" s="63" t="s">
        <v>137</v>
      </c>
      <c r="B30" s="61" t="s">
        <v>169</v>
      </c>
      <c r="C30" s="60" t="s">
        <v>30</v>
      </c>
      <c r="D30" s="62">
        <v>783306011</v>
      </c>
    </row>
    <row r="31" spans="1:4" x14ac:dyDescent="0.25">
      <c r="A31" s="63" t="s">
        <v>137</v>
      </c>
      <c r="B31" s="61" t="s">
        <v>170</v>
      </c>
      <c r="C31" s="60" t="s">
        <v>31</v>
      </c>
      <c r="D31" s="62">
        <v>616378039</v>
      </c>
    </row>
    <row r="32" spans="1:4" x14ac:dyDescent="0.25">
      <c r="A32" s="63" t="s">
        <v>137</v>
      </c>
      <c r="B32" s="61" t="s">
        <v>171</v>
      </c>
      <c r="C32" s="60" t="s">
        <v>32</v>
      </c>
      <c r="D32" s="62">
        <v>243891771</v>
      </c>
    </row>
    <row r="33" spans="1:4" x14ac:dyDescent="0.25">
      <c r="A33" s="63" t="s">
        <v>137</v>
      </c>
      <c r="B33" s="61">
        <v>221</v>
      </c>
      <c r="C33" s="60" t="s">
        <v>66</v>
      </c>
      <c r="D33" s="62">
        <v>237406</v>
      </c>
    </row>
    <row r="34" spans="1:4" x14ac:dyDescent="0.25">
      <c r="A34" s="60" t="s">
        <v>172</v>
      </c>
      <c r="B34" s="61" t="s">
        <v>173</v>
      </c>
      <c r="C34" s="60" t="s">
        <v>33</v>
      </c>
      <c r="D34" s="66">
        <v>2724312480</v>
      </c>
    </row>
    <row r="35" spans="1:4" x14ac:dyDescent="0.25">
      <c r="A35" s="63" t="s">
        <v>137</v>
      </c>
      <c r="B35" s="61" t="s">
        <v>174</v>
      </c>
      <c r="C35" s="60" t="s">
        <v>34</v>
      </c>
      <c r="D35" s="66">
        <v>6950527053</v>
      </c>
    </row>
    <row r="36" spans="1:4" x14ac:dyDescent="0.25">
      <c r="A36" s="63" t="s">
        <v>137</v>
      </c>
      <c r="B36" s="65">
        <v>272</v>
      </c>
      <c r="C36" s="60" t="s">
        <v>175</v>
      </c>
      <c r="D36" s="66">
        <v>23476230</v>
      </c>
    </row>
    <row r="37" spans="1:4" x14ac:dyDescent="0.25">
      <c r="A37" s="60" t="s">
        <v>176</v>
      </c>
      <c r="B37" s="61" t="s">
        <v>164</v>
      </c>
      <c r="C37" s="60" t="s">
        <v>28</v>
      </c>
      <c r="D37" s="62">
        <v>241976064</v>
      </c>
    </row>
    <row r="38" spans="1:4" x14ac:dyDescent="0.25">
      <c r="A38" s="63" t="s">
        <v>137</v>
      </c>
      <c r="B38" s="61" t="s">
        <v>177</v>
      </c>
      <c r="C38" s="60" t="s">
        <v>35</v>
      </c>
      <c r="D38" s="62">
        <v>5120441083</v>
      </c>
    </row>
    <row r="39" spans="1:4" x14ac:dyDescent="0.25">
      <c r="A39" s="63" t="s">
        <v>137</v>
      </c>
      <c r="B39" s="61" t="s">
        <v>178</v>
      </c>
      <c r="C39" s="60" t="s">
        <v>179</v>
      </c>
      <c r="D39" s="62">
        <v>294333041</v>
      </c>
    </row>
    <row r="40" spans="1:4" x14ac:dyDescent="0.25">
      <c r="A40" s="63" t="s">
        <v>137</v>
      </c>
      <c r="B40" s="61" t="s">
        <v>165</v>
      </c>
      <c r="C40" s="60" t="s">
        <v>180</v>
      </c>
      <c r="D40" s="62">
        <v>4460639765</v>
      </c>
    </row>
    <row r="41" spans="1:4" x14ac:dyDescent="0.25">
      <c r="A41" s="63" t="s">
        <v>137</v>
      </c>
      <c r="B41" s="61">
        <v>150</v>
      </c>
      <c r="C41" s="60" t="s">
        <v>54</v>
      </c>
      <c r="D41" s="62">
        <v>6072759</v>
      </c>
    </row>
    <row r="42" spans="1:4" x14ac:dyDescent="0.25">
      <c r="A42" s="63" t="s">
        <v>137</v>
      </c>
      <c r="B42" s="61">
        <v>252</v>
      </c>
      <c r="C42" s="60" t="s">
        <v>75</v>
      </c>
      <c r="D42" s="67">
        <v>93111416</v>
      </c>
    </row>
    <row r="43" spans="1:4" x14ac:dyDescent="0.25">
      <c r="A43" s="60" t="s">
        <v>181</v>
      </c>
      <c r="B43" s="68">
        <v>101</v>
      </c>
      <c r="C43" s="60" t="s">
        <v>39</v>
      </c>
      <c r="D43" s="66">
        <v>1344670583</v>
      </c>
    </row>
    <row r="44" spans="1:4" x14ac:dyDescent="0.25">
      <c r="A44" s="60" t="s">
        <v>182</v>
      </c>
      <c r="B44" s="68">
        <v>111</v>
      </c>
      <c r="C44" s="60" t="s">
        <v>40</v>
      </c>
      <c r="D44" s="69">
        <v>198088003</v>
      </c>
    </row>
    <row r="45" spans="1:4" x14ac:dyDescent="0.25">
      <c r="A45" s="63" t="s">
        <v>137</v>
      </c>
      <c r="B45" s="68">
        <v>182</v>
      </c>
      <c r="C45" s="60" t="s">
        <v>59</v>
      </c>
      <c r="D45" s="67">
        <v>9113811</v>
      </c>
    </row>
    <row r="46" spans="1:4" x14ac:dyDescent="0.25">
      <c r="A46" s="60" t="s">
        <v>183</v>
      </c>
      <c r="B46" s="68">
        <v>121</v>
      </c>
      <c r="C46" s="60" t="s">
        <v>41</v>
      </c>
      <c r="D46" s="66">
        <v>186714713</v>
      </c>
    </row>
    <row r="47" spans="1:4" x14ac:dyDescent="0.25">
      <c r="A47" s="60" t="s">
        <v>184</v>
      </c>
      <c r="B47" s="61" t="s">
        <v>144</v>
      </c>
      <c r="C47" s="60" t="s">
        <v>145</v>
      </c>
      <c r="D47" s="66">
        <v>327029623</v>
      </c>
    </row>
    <row r="48" spans="1:4" x14ac:dyDescent="0.25">
      <c r="A48" s="63" t="s">
        <v>137</v>
      </c>
      <c r="B48" s="61" t="s">
        <v>146</v>
      </c>
      <c r="C48" s="60" t="s">
        <v>15</v>
      </c>
      <c r="D48" s="66">
        <v>441008477</v>
      </c>
    </row>
    <row r="49" spans="1:4" x14ac:dyDescent="0.25">
      <c r="A49" s="63" t="s">
        <v>137</v>
      </c>
      <c r="B49" s="68">
        <v>131</v>
      </c>
      <c r="C49" s="60" t="s">
        <v>42</v>
      </c>
      <c r="D49" s="66">
        <v>8952669239</v>
      </c>
    </row>
    <row r="50" spans="1:4" x14ac:dyDescent="0.25">
      <c r="A50" s="63" t="s">
        <v>137</v>
      </c>
      <c r="B50" s="68">
        <v>132</v>
      </c>
      <c r="C50" s="60" t="s">
        <v>44</v>
      </c>
      <c r="D50" s="66">
        <v>2839634992</v>
      </c>
    </row>
    <row r="51" spans="1:4" x14ac:dyDescent="0.25">
      <c r="A51" s="63" t="s">
        <v>137</v>
      </c>
      <c r="B51" s="68">
        <v>133</v>
      </c>
      <c r="C51" s="60" t="s">
        <v>45</v>
      </c>
      <c r="D51" s="66">
        <v>400738380</v>
      </c>
    </row>
    <row r="52" spans="1:4" x14ac:dyDescent="0.25">
      <c r="A52" s="63" t="s">
        <v>137</v>
      </c>
      <c r="B52" s="68">
        <v>134</v>
      </c>
      <c r="C52" s="60" t="s">
        <v>47</v>
      </c>
      <c r="D52" s="66">
        <v>2429762285</v>
      </c>
    </row>
    <row r="53" spans="1:4" x14ac:dyDescent="0.25">
      <c r="A53" s="63" t="s">
        <v>137</v>
      </c>
      <c r="B53" s="68">
        <v>135</v>
      </c>
      <c r="C53" s="60" t="s">
        <v>48</v>
      </c>
      <c r="D53" s="66">
        <v>206973510</v>
      </c>
    </row>
    <row r="54" spans="1:4" x14ac:dyDescent="0.25">
      <c r="A54" s="63" t="s">
        <v>137</v>
      </c>
      <c r="B54" s="68">
        <v>136</v>
      </c>
      <c r="C54" s="60" t="s">
        <v>49</v>
      </c>
      <c r="D54" s="66">
        <v>281214562</v>
      </c>
    </row>
    <row r="55" spans="1:4" x14ac:dyDescent="0.25">
      <c r="A55" s="63" t="s">
        <v>137</v>
      </c>
      <c r="B55" s="68">
        <v>137</v>
      </c>
      <c r="C55" s="60" t="s">
        <v>50</v>
      </c>
      <c r="D55" s="66">
        <v>609978342</v>
      </c>
    </row>
    <row r="56" spans="1:4" x14ac:dyDescent="0.25">
      <c r="A56" s="63" t="s">
        <v>137</v>
      </c>
      <c r="B56" s="68">
        <v>139</v>
      </c>
      <c r="C56" s="60" t="s">
        <v>51</v>
      </c>
      <c r="D56" s="66">
        <v>4986307155</v>
      </c>
    </row>
    <row r="57" spans="1:4" x14ac:dyDescent="0.25">
      <c r="A57" s="63" t="s">
        <v>137</v>
      </c>
      <c r="B57" s="65">
        <v>363</v>
      </c>
      <c r="C57" s="60" t="s">
        <v>104</v>
      </c>
      <c r="D57" s="66">
        <v>64197358</v>
      </c>
    </row>
    <row r="58" spans="1:4" x14ac:dyDescent="0.25">
      <c r="A58" s="63" t="s">
        <v>137</v>
      </c>
      <c r="B58" s="65">
        <v>370</v>
      </c>
      <c r="C58" s="60" t="s">
        <v>107</v>
      </c>
      <c r="D58" s="66">
        <v>196522759</v>
      </c>
    </row>
    <row r="59" spans="1:4" x14ac:dyDescent="0.25">
      <c r="A59" s="60" t="s">
        <v>185</v>
      </c>
      <c r="B59" s="64" t="s">
        <v>151</v>
      </c>
      <c r="C59" s="60" t="s">
        <v>18</v>
      </c>
      <c r="D59" s="66">
        <v>41319</v>
      </c>
    </row>
    <row r="60" spans="1:4" x14ac:dyDescent="0.25">
      <c r="A60" s="63" t="s">
        <v>137</v>
      </c>
      <c r="B60" s="65">
        <v>148</v>
      </c>
      <c r="C60" s="60" t="s">
        <v>52</v>
      </c>
      <c r="D60" s="66">
        <v>162439625</v>
      </c>
    </row>
    <row r="61" spans="1:4" x14ac:dyDescent="0.25">
      <c r="A61" s="63" t="s">
        <v>137</v>
      </c>
      <c r="B61" s="65">
        <v>149</v>
      </c>
      <c r="C61" s="60" t="s">
        <v>53</v>
      </c>
      <c r="D61" s="66">
        <v>142322431</v>
      </c>
    </row>
    <row r="62" spans="1:4" x14ac:dyDescent="0.25">
      <c r="A62" s="63" t="s">
        <v>137</v>
      </c>
      <c r="B62" s="65">
        <v>150</v>
      </c>
      <c r="C62" s="60" t="s">
        <v>54</v>
      </c>
      <c r="D62" s="66">
        <v>775429588</v>
      </c>
    </row>
    <row r="63" spans="1:4" x14ac:dyDescent="0.25">
      <c r="A63" s="60" t="s">
        <v>186</v>
      </c>
      <c r="B63" s="65">
        <v>151</v>
      </c>
      <c r="C63" s="60" t="s">
        <v>55</v>
      </c>
      <c r="D63" s="66">
        <v>1903072957</v>
      </c>
    </row>
    <row r="64" spans="1:4" x14ac:dyDescent="0.25">
      <c r="A64" s="63" t="s">
        <v>137</v>
      </c>
      <c r="B64" s="65">
        <v>331</v>
      </c>
      <c r="C64" s="60" t="s">
        <v>187</v>
      </c>
      <c r="D64" s="66">
        <v>43382291</v>
      </c>
    </row>
    <row r="65" spans="1:4" x14ac:dyDescent="0.25">
      <c r="A65" s="63" t="s">
        <v>137</v>
      </c>
      <c r="B65" s="65">
        <v>381</v>
      </c>
      <c r="C65" s="60" t="s">
        <v>111</v>
      </c>
      <c r="D65" s="66">
        <v>16899513</v>
      </c>
    </row>
    <row r="66" spans="1:4" x14ac:dyDescent="0.25">
      <c r="A66" s="63" t="s">
        <v>137</v>
      </c>
      <c r="B66" s="65">
        <v>418</v>
      </c>
      <c r="C66" s="60" t="s">
        <v>126</v>
      </c>
      <c r="D66" s="66">
        <v>35216323</v>
      </c>
    </row>
    <row r="67" spans="1:4" x14ac:dyDescent="0.25">
      <c r="A67" s="60" t="s">
        <v>188</v>
      </c>
      <c r="B67" s="65">
        <v>161</v>
      </c>
      <c r="C67" s="60" t="s">
        <v>56</v>
      </c>
      <c r="D67" s="66">
        <v>156984342</v>
      </c>
    </row>
    <row r="68" spans="1:4" x14ac:dyDescent="0.25">
      <c r="A68" s="60" t="s">
        <v>189</v>
      </c>
      <c r="B68" s="65">
        <v>171</v>
      </c>
      <c r="C68" s="60" t="s">
        <v>57</v>
      </c>
      <c r="D68" s="66">
        <v>663551520</v>
      </c>
    </row>
    <row r="69" spans="1:4" x14ac:dyDescent="0.25">
      <c r="A69" s="63" t="s">
        <v>137</v>
      </c>
      <c r="B69" s="65">
        <v>283</v>
      </c>
      <c r="C69" s="60" t="s">
        <v>85</v>
      </c>
      <c r="D69" s="66">
        <v>10936321</v>
      </c>
    </row>
    <row r="70" spans="1:4" x14ac:dyDescent="0.25">
      <c r="A70" s="63" t="s">
        <v>137</v>
      </c>
      <c r="B70" s="65">
        <v>288</v>
      </c>
      <c r="C70" s="60" t="s">
        <v>88</v>
      </c>
      <c r="D70" s="66">
        <v>74856194</v>
      </c>
    </row>
    <row r="71" spans="1:4" x14ac:dyDescent="0.25">
      <c r="A71" s="63" t="s">
        <v>137</v>
      </c>
      <c r="B71" s="65">
        <v>302</v>
      </c>
      <c r="C71" s="60" t="s">
        <v>91</v>
      </c>
      <c r="D71" s="66">
        <v>9484927</v>
      </c>
    </row>
    <row r="72" spans="1:4" x14ac:dyDescent="0.25">
      <c r="A72" s="60" t="s">
        <v>190</v>
      </c>
      <c r="B72" s="65">
        <v>111</v>
      </c>
      <c r="C72" s="60" t="s">
        <v>40</v>
      </c>
      <c r="D72" s="66">
        <v>6201475</v>
      </c>
    </row>
    <row r="73" spans="1:4" x14ac:dyDescent="0.25">
      <c r="A73" s="63" t="s">
        <v>137</v>
      </c>
      <c r="B73" s="65">
        <v>181</v>
      </c>
      <c r="C73" s="60" t="s">
        <v>58</v>
      </c>
      <c r="D73" s="66">
        <v>641398332</v>
      </c>
    </row>
    <row r="74" spans="1:4" x14ac:dyDescent="0.25">
      <c r="A74" s="63" t="s">
        <v>137</v>
      </c>
      <c r="B74" s="65">
        <v>182</v>
      </c>
      <c r="C74" s="60" t="s">
        <v>59</v>
      </c>
      <c r="D74" s="66">
        <v>173910605</v>
      </c>
    </row>
    <row r="75" spans="1:4" x14ac:dyDescent="0.25">
      <c r="A75" s="60" t="s">
        <v>191</v>
      </c>
      <c r="B75" s="65">
        <v>191</v>
      </c>
      <c r="C75" s="60" t="s">
        <v>60</v>
      </c>
      <c r="D75" s="66">
        <v>16913936</v>
      </c>
    </row>
    <row r="76" spans="1:4" x14ac:dyDescent="0.25">
      <c r="A76" s="63" t="s">
        <v>137</v>
      </c>
      <c r="B76" s="65">
        <v>192</v>
      </c>
      <c r="C76" s="60" t="s">
        <v>61</v>
      </c>
      <c r="D76" s="66">
        <v>418410148</v>
      </c>
    </row>
    <row r="77" spans="1:4" x14ac:dyDescent="0.25">
      <c r="A77" s="63" t="s">
        <v>137</v>
      </c>
      <c r="B77" s="65">
        <v>193</v>
      </c>
      <c r="C77" s="60" t="s">
        <v>62</v>
      </c>
      <c r="D77" s="66">
        <v>1888332399</v>
      </c>
    </row>
    <row r="78" spans="1:4" x14ac:dyDescent="0.25">
      <c r="A78" s="63" t="s">
        <v>137</v>
      </c>
      <c r="B78" s="65">
        <v>234</v>
      </c>
      <c r="C78" s="60" t="s">
        <v>70</v>
      </c>
      <c r="D78" s="66">
        <v>3354970</v>
      </c>
    </row>
    <row r="79" spans="1:4" x14ac:dyDescent="0.25">
      <c r="A79" s="63" t="s">
        <v>137</v>
      </c>
      <c r="B79" s="65">
        <v>365</v>
      </c>
      <c r="C79" s="60" t="s">
        <v>192</v>
      </c>
      <c r="D79" s="66">
        <v>35310526</v>
      </c>
    </row>
    <row r="80" spans="1:4" x14ac:dyDescent="0.25">
      <c r="A80" s="60" t="s">
        <v>193</v>
      </c>
      <c r="B80" s="65">
        <v>148</v>
      </c>
      <c r="C80" s="60" t="s">
        <v>52</v>
      </c>
      <c r="D80" s="66">
        <v>35543779</v>
      </c>
    </row>
    <row r="81" spans="1:4" x14ac:dyDescent="0.25">
      <c r="A81" s="63" t="s">
        <v>137</v>
      </c>
      <c r="B81" s="65">
        <v>201</v>
      </c>
      <c r="C81" s="60" t="s">
        <v>63</v>
      </c>
      <c r="D81" s="66">
        <v>844335911</v>
      </c>
    </row>
    <row r="82" spans="1:4" x14ac:dyDescent="0.25">
      <c r="A82" s="63" t="s">
        <v>137</v>
      </c>
      <c r="B82" s="65">
        <v>202</v>
      </c>
      <c r="C82" s="60" t="s">
        <v>64</v>
      </c>
      <c r="D82" s="66">
        <v>252395294</v>
      </c>
    </row>
    <row r="83" spans="1:4" x14ac:dyDescent="0.25">
      <c r="A83" s="60" t="s">
        <v>194</v>
      </c>
      <c r="B83" s="65">
        <v>215</v>
      </c>
      <c r="C83" s="60" t="s">
        <v>65</v>
      </c>
      <c r="D83" s="66">
        <v>2197313533</v>
      </c>
    </row>
    <row r="84" spans="1:4" x14ac:dyDescent="0.25">
      <c r="A84" s="63" t="s">
        <v>137</v>
      </c>
      <c r="B84" s="65">
        <v>322</v>
      </c>
      <c r="C84" s="60" t="s">
        <v>98</v>
      </c>
      <c r="D84" s="66">
        <v>79924172</v>
      </c>
    </row>
    <row r="85" spans="1:4" x14ac:dyDescent="0.25">
      <c r="A85" s="60" t="s">
        <v>195</v>
      </c>
      <c r="B85" s="65">
        <v>221</v>
      </c>
      <c r="C85" s="60" t="s">
        <v>66</v>
      </c>
      <c r="D85" s="66">
        <v>1937042290</v>
      </c>
    </row>
    <row r="86" spans="1:4" x14ac:dyDescent="0.25">
      <c r="A86" s="60" t="s">
        <v>196</v>
      </c>
      <c r="B86" s="65">
        <v>231</v>
      </c>
      <c r="C86" s="60" t="s">
        <v>67</v>
      </c>
      <c r="D86" s="66">
        <v>736099314</v>
      </c>
    </row>
    <row r="87" spans="1:4" x14ac:dyDescent="0.25">
      <c r="A87" s="63" t="s">
        <v>137</v>
      </c>
      <c r="B87" s="65">
        <v>232</v>
      </c>
      <c r="C87" s="60" t="s">
        <v>68</v>
      </c>
      <c r="D87" s="66">
        <v>514400947</v>
      </c>
    </row>
    <row r="88" spans="1:4" x14ac:dyDescent="0.25">
      <c r="A88" s="63" t="s">
        <v>137</v>
      </c>
      <c r="B88" s="65">
        <v>233</v>
      </c>
      <c r="C88" s="60" t="s">
        <v>69</v>
      </c>
      <c r="D88" s="66">
        <v>280397688</v>
      </c>
    </row>
    <row r="89" spans="1:4" x14ac:dyDescent="0.25">
      <c r="A89" s="63" t="s">
        <v>137</v>
      </c>
      <c r="B89" s="65">
        <v>234</v>
      </c>
      <c r="C89" s="60" t="s">
        <v>70</v>
      </c>
      <c r="D89" s="66">
        <v>147884306</v>
      </c>
    </row>
    <row r="90" spans="1:4" x14ac:dyDescent="0.25">
      <c r="A90" s="63" t="s">
        <v>137</v>
      </c>
      <c r="B90" s="65">
        <v>261</v>
      </c>
      <c r="C90" s="60" t="s">
        <v>77</v>
      </c>
      <c r="D90" s="66">
        <v>51912535</v>
      </c>
    </row>
    <row r="91" spans="1:4" x14ac:dyDescent="0.25">
      <c r="A91" s="63" t="s">
        <v>137</v>
      </c>
      <c r="B91" s="65">
        <v>412</v>
      </c>
      <c r="C91" s="60" t="s">
        <v>120</v>
      </c>
      <c r="D91" s="66">
        <v>45949299</v>
      </c>
    </row>
    <row r="92" spans="1:4" x14ac:dyDescent="0.25">
      <c r="A92" s="60" t="s">
        <v>197</v>
      </c>
      <c r="B92" s="65">
        <v>242</v>
      </c>
      <c r="C92" s="60" t="s">
        <v>71</v>
      </c>
      <c r="D92" s="66">
        <v>215418099</v>
      </c>
    </row>
    <row r="93" spans="1:4" x14ac:dyDescent="0.25">
      <c r="A93" s="63" t="s">
        <v>137</v>
      </c>
      <c r="B93" s="65">
        <v>243</v>
      </c>
      <c r="C93" s="60" t="s">
        <v>72</v>
      </c>
      <c r="D93" s="66">
        <v>194024251</v>
      </c>
    </row>
    <row r="94" spans="1:4" x14ac:dyDescent="0.25">
      <c r="A94" s="63" t="s">
        <v>137</v>
      </c>
      <c r="B94" s="65">
        <v>244</v>
      </c>
      <c r="C94" s="60" t="s">
        <v>73</v>
      </c>
      <c r="D94" s="66">
        <v>1153672997</v>
      </c>
    </row>
    <row r="95" spans="1:4" x14ac:dyDescent="0.25">
      <c r="A95" s="63" t="s">
        <v>137</v>
      </c>
      <c r="B95" s="65">
        <v>302</v>
      </c>
      <c r="C95" s="60" t="s">
        <v>91</v>
      </c>
      <c r="D95" s="66">
        <v>18455267</v>
      </c>
    </row>
    <row r="96" spans="1:4" x14ac:dyDescent="0.25">
      <c r="A96" s="63" t="s">
        <v>137</v>
      </c>
      <c r="B96" s="65">
        <v>304</v>
      </c>
      <c r="C96" s="60" t="s">
        <v>92</v>
      </c>
      <c r="D96" s="66">
        <v>193884217</v>
      </c>
    </row>
    <row r="97" spans="1:4" x14ac:dyDescent="0.25">
      <c r="A97" s="63" t="s">
        <v>137</v>
      </c>
      <c r="B97" s="65">
        <v>305</v>
      </c>
      <c r="C97" s="60" t="s">
        <v>93</v>
      </c>
      <c r="D97" s="66">
        <v>1912941</v>
      </c>
    </row>
    <row r="98" spans="1:4" x14ac:dyDescent="0.25">
      <c r="A98" s="60" t="s">
        <v>198</v>
      </c>
      <c r="B98" s="65">
        <v>251</v>
      </c>
      <c r="C98" s="60" t="s">
        <v>199</v>
      </c>
      <c r="D98" s="66">
        <v>1819543535</v>
      </c>
    </row>
    <row r="99" spans="1:4" x14ac:dyDescent="0.25">
      <c r="A99" s="63" t="s">
        <v>137</v>
      </c>
      <c r="B99" s="65">
        <v>252</v>
      </c>
      <c r="C99" s="60" t="s">
        <v>75</v>
      </c>
      <c r="D99" s="66">
        <v>157827637</v>
      </c>
    </row>
    <row r="100" spans="1:4" x14ac:dyDescent="0.25">
      <c r="A100" s="63" t="s">
        <v>137</v>
      </c>
      <c r="B100" s="65">
        <v>253</v>
      </c>
      <c r="C100" s="60" t="s">
        <v>76</v>
      </c>
      <c r="D100" s="66">
        <v>265371366</v>
      </c>
    </row>
    <row r="101" spans="1:4" x14ac:dyDescent="0.25">
      <c r="A101" s="60" t="s">
        <v>200</v>
      </c>
      <c r="B101" s="65">
        <v>261</v>
      </c>
      <c r="C101" s="60" t="s">
        <v>77</v>
      </c>
      <c r="D101" s="66">
        <v>1508924895</v>
      </c>
    </row>
    <row r="102" spans="1:4" x14ac:dyDescent="0.25">
      <c r="A102" s="63" t="s">
        <v>137</v>
      </c>
      <c r="B102" s="65">
        <v>262</v>
      </c>
      <c r="C102" s="60" t="s">
        <v>78</v>
      </c>
      <c r="D102" s="66">
        <v>295789415</v>
      </c>
    </row>
    <row r="103" spans="1:4" x14ac:dyDescent="0.25">
      <c r="A103" s="63" t="s">
        <v>137</v>
      </c>
      <c r="B103" s="65">
        <v>312</v>
      </c>
      <c r="C103" s="60" t="s">
        <v>94</v>
      </c>
      <c r="D103" s="66">
        <v>7105176</v>
      </c>
    </row>
    <row r="104" spans="1:4" x14ac:dyDescent="0.25">
      <c r="A104" s="63" t="s">
        <v>137</v>
      </c>
      <c r="B104" s="65">
        <v>331</v>
      </c>
      <c r="C104" s="60" t="s">
        <v>187</v>
      </c>
      <c r="D104" s="66">
        <v>58035337</v>
      </c>
    </row>
    <row r="105" spans="1:4" x14ac:dyDescent="0.25">
      <c r="A105" s="60" t="s">
        <v>201</v>
      </c>
      <c r="B105" s="64" t="s">
        <v>157</v>
      </c>
      <c r="C105" s="60" t="s">
        <v>158</v>
      </c>
      <c r="D105" s="67">
        <v>552276564</v>
      </c>
    </row>
    <row r="106" spans="1:4" x14ac:dyDescent="0.25">
      <c r="A106" s="63" t="s">
        <v>137</v>
      </c>
      <c r="B106" s="65">
        <v>271</v>
      </c>
      <c r="C106" s="60" t="s">
        <v>202</v>
      </c>
      <c r="D106" s="66">
        <v>14837066214</v>
      </c>
    </row>
    <row r="107" spans="1:4" x14ac:dyDescent="0.25">
      <c r="A107" s="63" t="s">
        <v>137</v>
      </c>
      <c r="B107" s="65">
        <v>272</v>
      </c>
      <c r="C107" s="60" t="s">
        <v>175</v>
      </c>
      <c r="D107" s="66">
        <v>5095782290</v>
      </c>
    </row>
    <row r="108" spans="1:4" x14ac:dyDescent="0.25">
      <c r="A108" s="63" t="s">
        <v>137</v>
      </c>
      <c r="B108" s="65">
        <v>273</v>
      </c>
      <c r="C108" s="60" t="s">
        <v>81</v>
      </c>
      <c r="D108" s="66">
        <v>5166428417</v>
      </c>
    </row>
    <row r="109" spans="1:4" x14ac:dyDescent="0.25">
      <c r="A109" s="63" t="s">
        <v>137</v>
      </c>
      <c r="B109" s="65">
        <v>274</v>
      </c>
      <c r="C109" s="60" t="s">
        <v>82</v>
      </c>
      <c r="D109" s="66">
        <v>860972951</v>
      </c>
    </row>
    <row r="110" spans="1:4" x14ac:dyDescent="0.25">
      <c r="A110" s="63" t="s">
        <v>137</v>
      </c>
      <c r="B110" s="65">
        <v>391</v>
      </c>
      <c r="C110" s="60" t="s">
        <v>114</v>
      </c>
      <c r="D110" s="66">
        <v>140484809</v>
      </c>
    </row>
    <row r="111" spans="1:4" x14ac:dyDescent="0.25">
      <c r="A111" s="60" t="s">
        <v>203</v>
      </c>
      <c r="B111" s="65">
        <v>281</v>
      </c>
      <c r="C111" s="60" t="s">
        <v>83</v>
      </c>
      <c r="D111" s="66">
        <v>1911780942</v>
      </c>
    </row>
    <row r="112" spans="1:4" x14ac:dyDescent="0.25">
      <c r="A112" s="63" t="s">
        <v>137</v>
      </c>
      <c r="B112" s="65">
        <v>282</v>
      </c>
      <c r="C112" s="60" t="s">
        <v>84</v>
      </c>
      <c r="D112" s="66">
        <v>179908932</v>
      </c>
    </row>
    <row r="113" spans="1:4" x14ac:dyDescent="0.25">
      <c r="A113" s="63" t="s">
        <v>137</v>
      </c>
      <c r="B113" s="65">
        <v>283</v>
      </c>
      <c r="C113" s="60" t="s">
        <v>85</v>
      </c>
      <c r="D113" s="66">
        <v>124000172</v>
      </c>
    </row>
    <row r="114" spans="1:4" x14ac:dyDescent="0.25">
      <c r="A114" s="63" t="s">
        <v>137</v>
      </c>
      <c r="B114" s="65">
        <v>285</v>
      </c>
      <c r="C114" s="60" t="s">
        <v>86</v>
      </c>
      <c r="D114" s="66">
        <v>314943634</v>
      </c>
    </row>
    <row r="115" spans="1:4" x14ac:dyDescent="0.25">
      <c r="A115" s="63" t="s">
        <v>137</v>
      </c>
      <c r="B115" s="65">
        <v>287</v>
      </c>
      <c r="C115" s="60" t="s">
        <v>87</v>
      </c>
      <c r="D115" s="66">
        <v>198085223</v>
      </c>
    </row>
    <row r="116" spans="1:4" x14ac:dyDescent="0.25">
      <c r="A116" s="63" t="s">
        <v>137</v>
      </c>
      <c r="B116" s="65">
        <v>288</v>
      </c>
      <c r="C116" s="60" t="s">
        <v>88</v>
      </c>
      <c r="D116" s="66">
        <v>167171921</v>
      </c>
    </row>
    <row r="117" spans="1:4" x14ac:dyDescent="0.25">
      <c r="A117" s="60" t="s">
        <v>204</v>
      </c>
      <c r="B117" s="65">
        <v>181</v>
      </c>
      <c r="C117" s="60" t="s">
        <v>58</v>
      </c>
      <c r="D117" s="66">
        <v>33482144</v>
      </c>
    </row>
    <row r="118" spans="1:4" x14ac:dyDescent="0.25">
      <c r="A118" s="63" t="s">
        <v>137</v>
      </c>
      <c r="B118" s="65">
        <v>291</v>
      </c>
      <c r="C118" s="60" t="s">
        <v>89</v>
      </c>
      <c r="D118" s="66">
        <v>769750104</v>
      </c>
    </row>
    <row r="119" spans="1:4" x14ac:dyDescent="0.25">
      <c r="A119" s="63" t="s">
        <v>137</v>
      </c>
      <c r="B119" s="65">
        <v>292</v>
      </c>
      <c r="C119" s="60" t="s">
        <v>90</v>
      </c>
      <c r="D119" s="66">
        <v>99584040</v>
      </c>
    </row>
    <row r="120" spans="1:4" x14ac:dyDescent="0.25">
      <c r="A120" s="60" t="s">
        <v>205</v>
      </c>
      <c r="B120" s="65">
        <v>171</v>
      </c>
      <c r="C120" s="60" t="s">
        <v>57</v>
      </c>
      <c r="D120" s="66">
        <v>1302809</v>
      </c>
    </row>
    <row r="121" spans="1:4" x14ac:dyDescent="0.25">
      <c r="A121" s="63" t="s">
        <v>137</v>
      </c>
      <c r="B121" s="65">
        <v>242</v>
      </c>
      <c r="C121" s="60" t="s">
        <v>71</v>
      </c>
      <c r="D121" s="66">
        <v>446892</v>
      </c>
    </row>
    <row r="122" spans="1:4" x14ac:dyDescent="0.25">
      <c r="A122" s="63" t="s">
        <v>137</v>
      </c>
      <c r="B122" s="65">
        <v>302</v>
      </c>
      <c r="C122" s="60" t="s">
        <v>91</v>
      </c>
      <c r="D122" s="66">
        <v>114081349</v>
      </c>
    </row>
    <row r="123" spans="1:4" x14ac:dyDescent="0.25">
      <c r="A123" s="63" t="s">
        <v>137</v>
      </c>
      <c r="B123" s="65">
        <v>304</v>
      </c>
      <c r="C123" s="60" t="s">
        <v>92</v>
      </c>
      <c r="D123" s="66">
        <v>80697222</v>
      </c>
    </row>
    <row r="124" spans="1:4" x14ac:dyDescent="0.25">
      <c r="A124" s="63" t="s">
        <v>137</v>
      </c>
      <c r="B124" s="65">
        <v>305</v>
      </c>
      <c r="C124" s="60" t="s">
        <v>93</v>
      </c>
      <c r="D124" s="66">
        <v>143275795</v>
      </c>
    </row>
    <row r="125" spans="1:4" x14ac:dyDescent="0.25">
      <c r="A125" s="63" t="s">
        <v>137</v>
      </c>
      <c r="B125" s="65">
        <v>342</v>
      </c>
      <c r="C125" s="60" t="s">
        <v>102</v>
      </c>
      <c r="D125" s="66">
        <v>1866450</v>
      </c>
    </row>
    <row r="126" spans="1:4" x14ac:dyDescent="0.25">
      <c r="A126" s="60" t="s">
        <v>206</v>
      </c>
      <c r="B126" s="65">
        <v>231</v>
      </c>
      <c r="C126" s="60" t="s">
        <v>67</v>
      </c>
      <c r="D126" s="66">
        <v>16934868</v>
      </c>
    </row>
    <row r="127" spans="1:4" x14ac:dyDescent="0.25">
      <c r="A127" s="63" t="s">
        <v>137</v>
      </c>
      <c r="B127" s="65">
        <v>261</v>
      </c>
      <c r="C127" s="60" t="s">
        <v>77</v>
      </c>
      <c r="D127" s="66">
        <v>895120</v>
      </c>
    </row>
    <row r="128" spans="1:4" x14ac:dyDescent="0.25">
      <c r="A128" s="63" t="s">
        <v>137</v>
      </c>
      <c r="B128" s="65">
        <v>312</v>
      </c>
      <c r="C128" s="60" t="s">
        <v>94</v>
      </c>
      <c r="D128" s="66">
        <v>273352243</v>
      </c>
    </row>
    <row r="129" spans="1:4" x14ac:dyDescent="0.25">
      <c r="A129" s="63" t="s">
        <v>137</v>
      </c>
      <c r="B129" s="65">
        <v>314</v>
      </c>
      <c r="C129" s="60" t="s">
        <v>95</v>
      </c>
      <c r="D129" s="66">
        <v>88748019</v>
      </c>
    </row>
    <row r="130" spans="1:4" x14ac:dyDescent="0.25">
      <c r="A130" s="63" t="s">
        <v>137</v>
      </c>
      <c r="B130" s="65">
        <v>316</v>
      </c>
      <c r="C130" s="60" t="s">
        <v>96</v>
      </c>
      <c r="D130" s="66">
        <v>96837561</v>
      </c>
    </row>
    <row r="131" spans="1:4" x14ac:dyDescent="0.25">
      <c r="A131" s="63" t="s">
        <v>137</v>
      </c>
      <c r="B131" s="65">
        <v>331</v>
      </c>
      <c r="C131" s="60" t="s">
        <v>187</v>
      </c>
      <c r="D131" s="66">
        <v>45149138</v>
      </c>
    </row>
    <row r="132" spans="1:4" x14ac:dyDescent="0.25">
      <c r="A132" s="60" t="s">
        <v>207</v>
      </c>
      <c r="B132" s="65">
        <v>215</v>
      </c>
      <c r="C132" s="60" t="s">
        <v>65</v>
      </c>
      <c r="D132" s="66">
        <v>13348040</v>
      </c>
    </row>
    <row r="133" spans="1:4" x14ac:dyDescent="0.25">
      <c r="A133" s="63" t="s">
        <v>137</v>
      </c>
      <c r="B133" s="65">
        <v>251</v>
      </c>
      <c r="C133" s="60" t="s">
        <v>199</v>
      </c>
      <c r="D133" s="66">
        <v>21543210</v>
      </c>
    </row>
    <row r="134" spans="1:4" x14ac:dyDescent="0.25">
      <c r="A134" s="63" t="s">
        <v>137</v>
      </c>
      <c r="B134" s="65">
        <v>321</v>
      </c>
      <c r="C134" s="60" t="s">
        <v>97</v>
      </c>
      <c r="D134" s="66">
        <v>2193237476</v>
      </c>
    </row>
    <row r="135" spans="1:4" x14ac:dyDescent="0.25">
      <c r="A135" s="63" t="s">
        <v>137</v>
      </c>
      <c r="B135" s="65">
        <v>322</v>
      </c>
      <c r="C135" s="60" t="s">
        <v>98</v>
      </c>
      <c r="D135" s="66">
        <v>320637460</v>
      </c>
    </row>
    <row r="136" spans="1:4" x14ac:dyDescent="0.25">
      <c r="A136" s="60" t="s">
        <v>208</v>
      </c>
      <c r="B136" s="65">
        <v>331</v>
      </c>
      <c r="C136" s="60" t="s">
        <v>187</v>
      </c>
      <c r="D136" s="66">
        <v>1779457726</v>
      </c>
    </row>
    <row r="137" spans="1:4" x14ac:dyDescent="0.25">
      <c r="A137" s="60" t="s">
        <v>209</v>
      </c>
      <c r="B137" s="65">
        <v>171</v>
      </c>
      <c r="C137" s="60" t="s">
        <v>57</v>
      </c>
      <c r="D137" s="66">
        <v>28732164</v>
      </c>
    </row>
    <row r="138" spans="1:4" x14ac:dyDescent="0.25">
      <c r="A138" s="63" t="s">
        <v>137</v>
      </c>
      <c r="B138" s="65">
        <v>282</v>
      </c>
      <c r="C138" s="60" t="s">
        <v>84</v>
      </c>
      <c r="D138" s="66">
        <v>42149506</v>
      </c>
    </row>
    <row r="139" spans="1:4" x14ac:dyDescent="0.25">
      <c r="A139" s="63" t="s">
        <v>137</v>
      </c>
      <c r="B139" s="65">
        <v>283</v>
      </c>
      <c r="C139" s="60" t="s">
        <v>85</v>
      </c>
      <c r="D139" s="66">
        <v>39587979</v>
      </c>
    </row>
    <row r="140" spans="1:4" x14ac:dyDescent="0.25">
      <c r="A140" s="63" t="s">
        <v>137</v>
      </c>
      <c r="B140" s="65">
        <v>305</v>
      </c>
      <c r="C140" s="60" t="s">
        <v>93</v>
      </c>
      <c r="D140" s="66">
        <v>29594367</v>
      </c>
    </row>
    <row r="141" spans="1:4" x14ac:dyDescent="0.25">
      <c r="A141" s="63" t="s">
        <v>137</v>
      </c>
      <c r="B141" s="65">
        <v>340</v>
      </c>
      <c r="C141" s="60" t="s">
        <v>100</v>
      </c>
      <c r="D141" s="66">
        <v>3676154423</v>
      </c>
    </row>
    <row r="142" spans="1:4" x14ac:dyDescent="0.25">
      <c r="A142" s="63" t="s">
        <v>137</v>
      </c>
      <c r="B142" s="65">
        <v>341</v>
      </c>
      <c r="C142" s="60" t="s">
        <v>101</v>
      </c>
      <c r="D142" s="66">
        <v>189263474</v>
      </c>
    </row>
    <row r="143" spans="1:4" x14ac:dyDescent="0.25">
      <c r="A143" s="63" t="s">
        <v>137</v>
      </c>
      <c r="B143" s="65">
        <v>342</v>
      </c>
      <c r="C143" s="60" t="s">
        <v>102</v>
      </c>
      <c r="D143" s="66">
        <v>66745426</v>
      </c>
    </row>
    <row r="144" spans="1:4" x14ac:dyDescent="0.25">
      <c r="A144" s="60" t="s">
        <v>210</v>
      </c>
      <c r="B144" s="65">
        <v>151</v>
      </c>
      <c r="C144" s="60" t="s">
        <v>55</v>
      </c>
      <c r="D144" s="66">
        <v>6191555</v>
      </c>
    </row>
    <row r="145" spans="1:4" x14ac:dyDescent="0.25">
      <c r="A145" s="63" t="s">
        <v>137</v>
      </c>
      <c r="B145" s="65">
        <v>351</v>
      </c>
      <c r="C145" s="60" t="s">
        <v>103</v>
      </c>
      <c r="D145" s="66">
        <v>411225221</v>
      </c>
    </row>
    <row r="146" spans="1:4" x14ac:dyDescent="0.25">
      <c r="A146" s="60" t="s">
        <v>211</v>
      </c>
      <c r="B146" s="65">
        <v>136</v>
      </c>
      <c r="C146" s="60" t="s">
        <v>49</v>
      </c>
      <c r="D146" s="66">
        <v>78880805</v>
      </c>
    </row>
    <row r="147" spans="1:4" x14ac:dyDescent="0.25">
      <c r="A147" s="63" t="s">
        <v>137</v>
      </c>
      <c r="B147" s="65">
        <v>192</v>
      </c>
      <c r="C147" s="60" t="s">
        <v>61</v>
      </c>
      <c r="D147" s="66">
        <v>10655162</v>
      </c>
    </row>
    <row r="148" spans="1:4" x14ac:dyDescent="0.25">
      <c r="A148" s="63" t="s">
        <v>137</v>
      </c>
      <c r="B148" s="65">
        <v>363</v>
      </c>
      <c r="C148" s="60" t="s">
        <v>104</v>
      </c>
      <c r="D148" s="66">
        <v>337266916</v>
      </c>
    </row>
    <row r="149" spans="1:4" x14ac:dyDescent="0.25">
      <c r="A149" s="63" t="s">
        <v>137</v>
      </c>
      <c r="B149" s="65">
        <v>364</v>
      </c>
      <c r="C149" s="60" t="s">
        <v>212</v>
      </c>
      <c r="D149" s="66">
        <v>28584666</v>
      </c>
    </row>
    <row r="150" spans="1:4" x14ac:dyDescent="0.25">
      <c r="A150" s="63" t="s">
        <v>137</v>
      </c>
      <c r="B150" s="65">
        <v>365</v>
      </c>
      <c r="C150" s="60" t="s">
        <v>192</v>
      </c>
      <c r="D150" s="66">
        <v>217124753</v>
      </c>
    </row>
    <row r="151" spans="1:4" x14ac:dyDescent="0.25">
      <c r="A151" s="63" t="s">
        <v>137</v>
      </c>
      <c r="B151" s="65">
        <v>370</v>
      </c>
      <c r="C151" s="60" t="s">
        <v>107</v>
      </c>
      <c r="D151" s="66">
        <v>291462254</v>
      </c>
    </row>
    <row r="152" spans="1:4" x14ac:dyDescent="0.25">
      <c r="A152" s="63" t="s">
        <v>137</v>
      </c>
      <c r="B152" s="65">
        <v>416</v>
      </c>
      <c r="C152" s="60" t="s">
        <v>213</v>
      </c>
      <c r="D152" s="66">
        <v>19791843</v>
      </c>
    </row>
    <row r="153" spans="1:4" x14ac:dyDescent="0.25">
      <c r="A153" s="63" t="s">
        <v>137</v>
      </c>
      <c r="B153" s="65">
        <v>417</v>
      </c>
      <c r="C153" s="60" t="s">
        <v>125</v>
      </c>
      <c r="D153" s="66">
        <v>1668707</v>
      </c>
    </row>
    <row r="154" spans="1:4" x14ac:dyDescent="0.25">
      <c r="A154" s="60" t="s">
        <v>214</v>
      </c>
      <c r="B154" s="65">
        <v>371</v>
      </c>
      <c r="C154" s="60" t="s">
        <v>108</v>
      </c>
      <c r="D154" s="66">
        <v>742192757</v>
      </c>
    </row>
    <row r="155" spans="1:4" x14ac:dyDescent="0.25">
      <c r="A155" s="63" t="s">
        <v>137</v>
      </c>
      <c r="B155" s="65">
        <v>372</v>
      </c>
      <c r="C155" s="60" t="s">
        <v>109</v>
      </c>
      <c r="D155" s="66">
        <v>612236183</v>
      </c>
    </row>
    <row r="156" spans="1:4" x14ac:dyDescent="0.25">
      <c r="A156" s="63" t="s">
        <v>137</v>
      </c>
      <c r="B156" s="65">
        <v>373</v>
      </c>
      <c r="C156" s="60" t="s">
        <v>110</v>
      </c>
      <c r="D156" s="66">
        <v>1070265778</v>
      </c>
    </row>
    <row r="157" spans="1:4" x14ac:dyDescent="0.25">
      <c r="A157" s="60" t="s">
        <v>215</v>
      </c>
      <c r="B157" s="65">
        <v>381</v>
      </c>
      <c r="C157" s="60" t="s">
        <v>111</v>
      </c>
      <c r="D157" s="66">
        <v>1024350499</v>
      </c>
    </row>
    <row r="158" spans="1:4" x14ac:dyDescent="0.25">
      <c r="A158" s="63" t="s">
        <v>137</v>
      </c>
      <c r="B158" s="65">
        <v>382</v>
      </c>
      <c r="C158" s="60" t="s">
        <v>112</v>
      </c>
      <c r="D158" s="66">
        <v>50402119</v>
      </c>
    </row>
    <row r="159" spans="1:4" x14ac:dyDescent="0.25">
      <c r="A159" s="63" t="s">
        <v>137</v>
      </c>
      <c r="B159" s="65">
        <v>383</v>
      </c>
      <c r="C159" s="60" t="s">
        <v>113</v>
      </c>
      <c r="D159" s="66">
        <v>33210918</v>
      </c>
    </row>
    <row r="160" spans="1:4" x14ac:dyDescent="0.25">
      <c r="A160" s="60" t="s">
        <v>216</v>
      </c>
      <c r="B160" s="64" t="s">
        <v>156</v>
      </c>
      <c r="C160" s="60" t="s">
        <v>21</v>
      </c>
      <c r="D160" s="66">
        <v>818058</v>
      </c>
    </row>
    <row r="161" spans="1:4" x14ac:dyDescent="0.25">
      <c r="A161" s="63" t="s">
        <v>137</v>
      </c>
      <c r="B161" s="65">
        <v>391</v>
      </c>
      <c r="C161" s="60" t="s">
        <v>114</v>
      </c>
      <c r="D161" s="66">
        <v>677237700</v>
      </c>
    </row>
    <row r="162" spans="1:4" x14ac:dyDescent="0.25">
      <c r="A162" s="63" t="s">
        <v>137</v>
      </c>
      <c r="B162" s="65">
        <v>392</v>
      </c>
      <c r="C162" s="60" t="s">
        <v>115</v>
      </c>
      <c r="D162" s="66">
        <v>79809972</v>
      </c>
    </row>
    <row r="163" spans="1:4" x14ac:dyDescent="0.25">
      <c r="A163" s="63" t="s">
        <v>137</v>
      </c>
      <c r="B163" s="65">
        <v>393</v>
      </c>
      <c r="C163" s="60" t="s">
        <v>116</v>
      </c>
      <c r="D163" s="66">
        <v>374197522</v>
      </c>
    </row>
    <row r="164" spans="1:4" x14ac:dyDescent="0.25">
      <c r="A164" s="63" t="s">
        <v>137</v>
      </c>
      <c r="B164" s="65">
        <v>394</v>
      </c>
      <c r="C164" s="60" t="s">
        <v>117</v>
      </c>
      <c r="D164" s="66">
        <v>158248609</v>
      </c>
    </row>
    <row r="165" spans="1:4" x14ac:dyDescent="0.25">
      <c r="A165" s="60" t="s">
        <v>217</v>
      </c>
      <c r="B165" s="65">
        <v>401</v>
      </c>
      <c r="C165" s="60" t="s">
        <v>118</v>
      </c>
      <c r="D165" s="66">
        <v>2812955431</v>
      </c>
    </row>
    <row r="166" spans="1:4" x14ac:dyDescent="0.25">
      <c r="A166" s="60" t="s">
        <v>218</v>
      </c>
      <c r="B166" s="65">
        <v>151</v>
      </c>
      <c r="C166" s="60" t="s">
        <v>55</v>
      </c>
      <c r="D166" s="66">
        <v>4252627</v>
      </c>
    </row>
    <row r="167" spans="1:4" x14ac:dyDescent="0.25">
      <c r="A167" s="63" t="s">
        <v>137</v>
      </c>
      <c r="B167" s="65">
        <v>233</v>
      </c>
      <c r="C167" s="60" t="s">
        <v>69</v>
      </c>
      <c r="D167" s="66">
        <v>31016716</v>
      </c>
    </row>
    <row r="168" spans="1:4" x14ac:dyDescent="0.25">
      <c r="A168" s="63" t="s">
        <v>137</v>
      </c>
      <c r="B168" s="65">
        <v>234</v>
      </c>
      <c r="C168" s="60" t="s">
        <v>70</v>
      </c>
      <c r="D168" s="66">
        <v>2951686</v>
      </c>
    </row>
    <row r="169" spans="1:4" x14ac:dyDescent="0.25">
      <c r="A169" s="63" t="s">
        <v>137</v>
      </c>
      <c r="B169" s="65">
        <v>411</v>
      </c>
      <c r="C169" s="60" t="s">
        <v>119</v>
      </c>
      <c r="D169" s="66">
        <v>4906579071</v>
      </c>
    </row>
    <row r="170" spans="1:4" x14ac:dyDescent="0.25">
      <c r="A170" s="63" t="s">
        <v>137</v>
      </c>
      <c r="B170" s="65">
        <v>412</v>
      </c>
      <c r="C170" s="60" t="s">
        <v>120</v>
      </c>
      <c r="D170" s="66">
        <v>757859389</v>
      </c>
    </row>
    <row r="171" spans="1:4" x14ac:dyDescent="0.25">
      <c r="A171" s="63" t="s">
        <v>137</v>
      </c>
      <c r="B171" s="65">
        <v>413</v>
      </c>
      <c r="C171" s="60" t="s">
        <v>121</v>
      </c>
      <c r="D171" s="66">
        <v>717017075</v>
      </c>
    </row>
    <row r="172" spans="1:4" x14ac:dyDescent="0.25">
      <c r="A172" s="63" t="s">
        <v>137</v>
      </c>
      <c r="B172" s="65">
        <v>414</v>
      </c>
      <c r="C172" s="60" t="s">
        <v>122</v>
      </c>
      <c r="D172" s="66">
        <v>731872752</v>
      </c>
    </row>
    <row r="173" spans="1:4" x14ac:dyDescent="0.25">
      <c r="A173" s="63" t="s">
        <v>137</v>
      </c>
      <c r="B173" s="65">
        <v>415</v>
      </c>
      <c r="C173" s="60" t="s">
        <v>123</v>
      </c>
      <c r="D173" s="66">
        <v>188632451</v>
      </c>
    </row>
    <row r="174" spans="1:4" x14ac:dyDescent="0.25">
      <c r="A174" s="63" t="s">
        <v>137</v>
      </c>
      <c r="B174" s="65">
        <v>416</v>
      </c>
      <c r="C174" s="60" t="s">
        <v>213</v>
      </c>
      <c r="D174" s="66">
        <v>3826907</v>
      </c>
    </row>
    <row r="175" spans="1:4" x14ac:dyDescent="0.25">
      <c r="A175" s="63" t="s">
        <v>137</v>
      </c>
      <c r="B175" s="65">
        <v>417</v>
      </c>
      <c r="C175" s="60" t="s">
        <v>125</v>
      </c>
      <c r="D175" s="66">
        <v>188242109</v>
      </c>
    </row>
    <row r="176" spans="1:4" x14ac:dyDescent="0.25">
      <c r="A176" s="63" t="s">
        <v>137</v>
      </c>
      <c r="B176" s="65">
        <v>418</v>
      </c>
      <c r="C176" s="60" t="s">
        <v>126</v>
      </c>
      <c r="D176" s="66">
        <v>173312148</v>
      </c>
    </row>
    <row r="177" spans="1:4" x14ac:dyDescent="0.25">
      <c r="A177" s="60" t="s">
        <v>219</v>
      </c>
      <c r="B177" s="65">
        <v>421</v>
      </c>
      <c r="C177" s="60" t="s">
        <v>127</v>
      </c>
      <c r="D177" s="66">
        <v>5562003342</v>
      </c>
    </row>
    <row r="178" spans="1:4" x14ac:dyDescent="0.25">
      <c r="A178" s="63" t="s">
        <v>137</v>
      </c>
      <c r="B178" s="65">
        <v>422</v>
      </c>
      <c r="C178" s="60" t="s">
        <v>128</v>
      </c>
      <c r="D178" s="66">
        <v>862401096</v>
      </c>
    </row>
    <row r="179" spans="1:4" x14ac:dyDescent="0.25">
      <c r="A179" s="60" t="s">
        <v>220</v>
      </c>
      <c r="B179" s="65">
        <v>371</v>
      </c>
      <c r="C179" s="60" t="s">
        <v>108</v>
      </c>
      <c r="D179" s="66">
        <v>16632955</v>
      </c>
    </row>
    <row r="180" spans="1:4" x14ac:dyDescent="0.25">
      <c r="A180" s="63" t="s">
        <v>137</v>
      </c>
      <c r="B180" s="65">
        <v>431</v>
      </c>
      <c r="C180" s="60" t="s">
        <v>129</v>
      </c>
      <c r="D180" s="66">
        <v>667461395</v>
      </c>
    </row>
    <row r="181" spans="1:4" x14ac:dyDescent="0.25">
      <c r="A181" s="63" t="s">
        <v>137</v>
      </c>
      <c r="B181" s="65">
        <v>432</v>
      </c>
      <c r="C181" s="60" t="s">
        <v>130</v>
      </c>
      <c r="D181" s="66">
        <v>203834915</v>
      </c>
    </row>
    <row r="182" spans="1:4" x14ac:dyDescent="0.25">
      <c r="A182" s="63" t="s">
        <v>137</v>
      </c>
      <c r="B182" s="65">
        <v>433</v>
      </c>
      <c r="C182" s="60" t="s">
        <v>131</v>
      </c>
      <c r="D182" s="66">
        <v>185117505</v>
      </c>
    </row>
    <row r="183" spans="1:4" x14ac:dyDescent="0.25">
      <c r="A183" s="63" t="s">
        <v>137</v>
      </c>
    </row>
    <row r="184" spans="1:4" ht="15.75" thickBot="1" x14ac:dyDescent="0.3">
      <c r="C184" s="70" t="s">
        <v>221</v>
      </c>
      <c r="D184" s="71">
        <f>SUM(D3:D183)</f>
        <v>230459338582</v>
      </c>
    </row>
    <row r="185" spans="1:4" ht="15.75" thickTop="1" x14ac:dyDescent="0.25">
      <c r="A185" s="19"/>
      <c r="C185" s="70"/>
      <c r="D185" s="72"/>
    </row>
    <row r="186" spans="1:4" x14ac:dyDescent="0.25">
      <c r="A186" s="73"/>
      <c r="B186" s="2"/>
      <c r="C186" s="74"/>
      <c r="D186" s="72"/>
    </row>
    <row r="187" spans="1:4" x14ac:dyDescent="0.25">
      <c r="A187" s="75" t="s">
        <v>222</v>
      </c>
    </row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Levy Rate</vt:lpstr>
      <vt:lpstr>Amount</vt:lpstr>
      <vt:lpstr>Market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Phillips</dc:creator>
  <cp:lastModifiedBy>Carol Piranfar</cp:lastModifiedBy>
  <cp:lastPrinted>2022-01-10T22:29:55Z</cp:lastPrinted>
  <dcterms:created xsi:type="dcterms:W3CDTF">2021-12-09T16:20:41Z</dcterms:created>
  <dcterms:modified xsi:type="dcterms:W3CDTF">2023-06-14T15:41:58Z</dcterms:modified>
</cp:coreProperties>
</file>